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440" windowHeight="12585"/>
  </bookViews>
  <sheets>
    <sheet name="Hoja1" sheetId="1" r:id="rId1"/>
    <sheet name="Hoja2" sheetId="2" r:id="rId2"/>
    <sheet name="Hoja3" sheetId="3" r:id="rId3"/>
  </sheets>
  <definedNames>
    <definedName name="Alacanti">Hoja1!$AH$52:$AH$55</definedName>
    <definedName name="Alcalaten">Hoja1!$AB$17:$AB$20</definedName>
    <definedName name="Alcoia">Hoja1!$AH$32:$AH$37</definedName>
    <definedName name="AltMaestrat">Hoja1!$AB$11:$AB$14</definedName>
    <definedName name="AltMillars">Hoja1!$AB$23:$AB$25</definedName>
    <definedName name="AltPalancia">Hoja1!$AB$28:$AB$32</definedName>
    <definedName name="AltVinalopo">Hoja1!$AH$40:$AH$43</definedName>
    <definedName name="BaixMaestrat">Hoja1!$AB$6:$AB$8</definedName>
    <definedName name="BaixSegura">Hoja1!$AH$63:$AH$64</definedName>
    <definedName name="BaixVinalopo">Hoja1!$AH$58:$AH$60</definedName>
    <definedName name="CampMorvedre">Hoja1!$AD$2:$AD$5</definedName>
    <definedName name="CampTuria">Hoja1!$AD$8:$AD$13</definedName>
    <definedName name="CanalNavarres">Hoja1!$AF$29:$AF$32</definedName>
    <definedName name="Comtat">Hoja1!$AH$25:$AH$29</definedName>
    <definedName name="Costera">Hoja1!$AF$40:$AF$44</definedName>
    <definedName name="FoiaBunyol">Hoja1!$AD$36:$AD$42</definedName>
    <definedName name="HortaNord">Hoja1!$AD$22:$AD$25</definedName>
    <definedName name="HortaOest">Hoja1!$AD$28:$AD$33</definedName>
    <definedName name="HortaSud">Hoja1!$AF$8:$AF$11</definedName>
    <definedName name="MarinaAlta">Hoja1!$AH$14:$AH$16</definedName>
    <definedName name="MarinaBaixa">Hoja1!$AH$19:$AH$22</definedName>
    <definedName name="PlanaAlta">Hoja1!$AB$35:$AB$38</definedName>
    <definedName name="PlanaBaixa">Hoja1!$AB$41:$AB$45</definedName>
    <definedName name="PlanaUtiel">Hoja1!$AD$45:$AD$47</definedName>
    <definedName name="ports">Hoja1!$AB$2:$AB$3</definedName>
    <definedName name="RiberaAlta">Hoja1!$AF$20:$AF$26</definedName>
    <definedName name="RiberaBaixa">Hoja1!$AF$14:$AF$17</definedName>
    <definedName name="Safor">Hoja1!$AF$54:$AF$59</definedName>
    <definedName name="Serrans">Hoja1!$AD$16:$AD$19</definedName>
    <definedName name="Valencia">Hoja1!$AF$2:$AF$5</definedName>
    <definedName name="VallAlbaida">Hoja1!$AF$47:$AF$51</definedName>
    <definedName name="VallCofrents">Hoja1!$AF$35:$AF$37</definedName>
    <definedName name="VinalopoMitja">Hoja1!$AH$46:$AH$49</definedName>
  </definedNames>
  <calcPr calcId="125725"/>
</workbook>
</file>

<file path=xl/calcChain.xml><?xml version="1.0" encoding="utf-8"?>
<calcChain xmlns="http://schemas.openxmlformats.org/spreadsheetml/2006/main">
  <c r="D24" i="1"/>
  <c r="F24"/>
  <c r="N4"/>
  <c r="L4"/>
  <c r="J4"/>
  <c r="H4"/>
  <c r="F4"/>
  <c r="D4"/>
  <c r="AJ44"/>
  <c r="AJ36"/>
  <c r="R29"/>
  <c r="R18"/>
  <c r="R32"/>
  <c r="R20"/>
  <c r="R14"/>
  <c r="R4"/>
  <c r="R36"/>
  <c r="R34"/>
  <c r="R26"/>
  <c r="R17"/>
  <c r="R16"/>
  <c r="R8"/>
  <c r="R33"/>
  <c r="R31"/>
  <c r="R30"/>
  <c r="R25"/>
  <c r="R23"/>
  <c r="R21"/>
  <c r="R19"/>
  <c r="R15"/>
  <c r="R13"/>
  <c r="R9"/>
  <c r="R6"/>
  <c r="R5"/>
  <c r="R3"/>
  <c r="R35"/>
  <c r="R27"/>
  <c r="R22"/>
  <c r="R12"/>
  <c r="R10"/>
  <c r="R7"/>
  <c r="R24"/>
  <c r="R11"/>
  <c r="R28"/>
  <c r="L36"/>
  <c r="J19" l="1"/>
  <c r="H19"/>
  <c r="F19"/>
  <c r="D19"/>
  <c r="N32"/>
  <c r="L32"/>
  <c r="AR32" s="1"/>
  <c r="J32"/>
  <c r="AQ32" s="1"/>
  <c r="H32"/>
  <c r="AP32" s="1"/>
  <c r="F32"/>
  <c r="AR36"/>
  <c r="J36"/>
  <c r="H36"/>
  <c r="AP36" s="1"/>
  <c r="F36"/>
  <c r="D36"/>
  <c r="AN36" s="1"/>
  <c r="H35"/>
  <c r="F35"/>
  <c r="AO35" s="1"/>
  <c r="D35"/>
  <c r="AN35" s="1"/>
  <c r="D34"/>
  <c r="AN34" s="1"/>
  <c r="L34"/>
  <c r="AR34" s="1"/>
  <c r="J34"/>
  <c r="AQ34" s="1"/>
  <c r="H34"/>
  <c r="AP34" s="1"/>
  <c r="F34"/>
  <c r="AO34" s="1"/>
  <c r="J33"/>
  <c r="AQ33" s="1"/>
  <c r="H33"/>
  <c r="AP33" s="1"/>
  <c r="F33"/>
  <c r="D33"/>
  <c r="AN33" s="1"/>
  <c r="D32"/>
  <c r="AN32" s="1"/>
  <c r="J31"/>
  <c r="AQ31" s="1"/>
  <c r="H31"/>
  <c r="AP31" s="1"/>
  <c r="F31"/>
  <c r="AO31" s="1"/>
  <c r="D31"/>
  <c r="J30"/>
  <c r="AQ30" s="1"/>
  <c r="H30"/>
  <c r="F30"/>
  <c r="D30"/>
  <c r="P29"/>
  <c r="AT29" s="1"/>
  <c r="N29"/>
  <c r="L29"/>
  <c r="AR29" s="1"/>
  <c r="J29"/>
  <c r="AQ29" s="1"/>
  <c r="H29"/>
  <c r="AP29" s="1"/>
  <c r="F29"/>
  <c r="AO29" s="1"/>
  <c r="D29"/>
  <c r="AN29" s="1"/>
  <c r="D28"/>
  <c r="H27"/>
  <c r="AP27" s="1"/>
  <c r="F27"/>
  <c r="D27"/>
  <c r="AN27" s="1"/>
  <c r="L26"/>
  <c r="J26"/>
  <c r="AQ26" s="1"/>
  <c r="H26"/>
  <c r="F26"/>
  <c r="AO26" s="1"/>
  <c r="D26"/>
  <c r="J25"/>
  <c r="AQ25" s="1"/>
  <c r="H25"/>
  <c r="F25"/>
  <c r="AO25" s="1"/>
  <c r="D25"/>
  <c r="AN25" s="1"/>
  <c r="AN24"/>
  <c r="J23"/>
  <c r="AQ23" s="1"/>
  <c r="H23"/>
  <c r="AP23" s="1"/>
  <c r="F23"/>
  <c r="AO23" s="1"/>
  <c r="D23"/>
  <c r="AN23" s="1"/>
  <c r="H22"/>
  <c r="F22"/>
  <c r="D22"/>
  <c r="J21"/>
  <c r="H21"/>
  <c r="F21"/>
  <c r="D21"/>
  <c r="N20"/>
  <c r="L20"/>
  <c r="J20"/>
  <c r="H20"/>
  <c r="F20"/>
  <c r="D20"/>
  <c r="P18"/>
  <c r="N18"/>
  <c r="L18"/>
  <c r="J18"/>
  <c r="H18"/>
  <c r="F18"/>
  <c r="D18"/>
  <c r="L17"/>
  <c r="J17"/>
  <c r="H17"/>
  <c r="F17"/>
  <c r="D17"/>
  <c r="L16"/>
  <c r="J16"/>
  <c r="H16"/>
  <c r="F16"/>
  <c r="D16"/>
  <c r="J15"/>
  <c r="H15"/>
  <c r="F15"/>
  <c r="D15"/>
  <c r="N14"/>
  <c r="L14"/>
  <c r="J14"/>
  <c r="H14"/>
  <c r="F14"/>
  <c r="D14"/>
  <c r="J13"/>
  <c r="H13"/>
  <c r="F13"/>
  <c r="D13"/>
  <c r="F11"/>
  <c r="H12"/>
  <c r="F12"/>
  <c r="D12"/>
  <c r="D11"/>
  <c r="H10"/>
  <c r="F10"/>
  <c r="D10"/>
  <c r="J9"/>
  <c r="H9"/>
  <c r="F9"/>
  <c r="D9"/>
  <c r="L8"/>
  <c r="J8"/>
  <c r="H8"/>
  <c r="F8"/>
  <c r="D8"/>
  <c r="H7"/>
  <c r="F7"/>
  <c r="D7"/>
  <c r="J6"/>
  <c r="H6"/>
  <c r="F6"/>
  <c r="D6"/>
  <c r="J5"/>
  <c r="H5"/>
  <c r="F5"/>
  <c r="D5"/>
  <c r="J3"/>
  <c r="H3"/>
  <c r="F3"/>
  <c r="D3"/>
  <c r="AJ30"/>
  <c r="AJ43"/>
  <c r="AJ26"/>
  <c r="AJ41"/>
  <c r="AJ42"/>
  <c r="AO33"/>
  <c r="AJ24"/>
  <c r="AJ33"/>
  <c r="AJ15"/>
  <c r="AO24"/>
  <c r="AJ19"/>
  <c r="AJ40"/>
  <c r="AN31"/>
  <c r="AJ38"/>
  <c r="AS29"/>
  <c r="AJ29"/>
  <c r="AJ28"/>
  <c r="AS32"/>
  <c r="AO32"/>
  <c r="AR3"/>
  <c r="A39"/>
  <c r="AR5"/>
  <c r="AJ45"/>
  <c r="AJ39"/>
  <c r="AJ37"/>
  <c r="AJ35"/>
  <c r="AJ34"/>
  <c r="AJ32"/>
  <c r="AJ31"/>
  <c r="AJ27"/>
  <c r="AJ25"/>
  <c r="AJ23"/>
  <c r="AJ22"/>
  <c r="AJ21"/>
  <c r="AJ20"/>
  <c r="AJ18"/>
  <c r="AJ17"/>
  <c r="AJ16"/>
  <c r="AJ12"/>
  <c r="AJ13"/>
  <c r="AJ14"/>
  <c r="AT36"/>
  <c r="AS36"/>
  <c r="AT35"/>
  <c r="AS35"/>
  <c r="AR35"/>
  <c r="AQ35"/>
  <c r="AT34"/>
  <c r="AS34"/>
  <c r="AT33"/>
  <c r="AR33"/>
  <c r="AT32"/>
  <c r="AT31"/>
  <c r="AS31"/>
  <c r="AR31"/>
  <c r="AT30"/>
  <c r="AS30"/>
  <c r="AR30"/>
  <c r="AT28"/>
  <c r="AS28"/>
  <c r="AR28"/>
  <c r="AQ28"/>
  <c r="AP28"/>
  <c r="AO28"/>
  <c r="AT27"/>
  <c r="AS27"/>
  <c r="AR27"/>
  <c r="AQ27"/>
  <c r="AT26"/>
  <c r="AS26"/>
  <c r="AT25"/>
  <c r="AS25"/>
  <c r="AR25"/>
  <c r="AT24"/>
  <c r="AS24"/>
  <c r="AR24"/>
  <c r="AQ24"/>
  <c r="AP24"/>
  <c r="AT23"/>
  <c r="AS23"/>
  <c r="AR23"/>
  <c r="AT22"/>
  <c r="AS22"/>
  <c r="AR22"/>
  <c r="AQ22"/>
  <c r="AT21"/>
  <c r="AS21"/>
  <c r="AR21"/>
  <c r="AT20"/>
  <c r="AT19"/>
  <c r="AS19"/>
  <c r="AR19"/>
  <c r="AT17"/>
  <c r="AS17"/>
  <c r="AQ36"/>
  <c r="AO36"/>
  <c r="AP35"/>
  <c r="N33"/>
  <c r="AS33" s="1"/>
  <c r="AP30"/>
  <c r="AO30"/>
  <c r="AN30"/>
  <c r="AN28"/>
  <c r="AO27"/>
  <c r="AR26"/>
  <c r="AP26"/>
  <c r="AN26"/>
  <c r="AP25"/>
  <c r="AT16" l="1"/>
  <c r="AS16"/>
  <c r="AR16"/>
  <c r="AQ16"/>
  <c r="AP16"/>
  <c r="AO16"/>
  <c r="AT15"/>
  <c r="AS15"/>
  <c r="AR15"/>
  <c r="AT14"/>
  <c r="AT13"/>
  <c r="AS13"/>
  <c r="AR13"/>
  <c r="AT12"/>
  <c r="AS12"/>
  <c r="AR12"/>
  <c r="AQ12"/>
  <c r="AT11"/>
  <c r="AS11"/>
  <c r="AR11"/>
  <c r="AQ11"/>
  <c r="AP11"/>
  <c r="AT10"/>
  <c r="AS10"/>
  <c r="AR10"/>
  <c r="AQ10"/>
  <c r="AT9"/>
  <c r="AS9"/>
  <c r="AR9"/>
  <c r="AT8"/>
  <c r="AS8"/>
  <c r="AT7"/>
  <c r="AS7"/>
  <c r="AR7"/>
  <c r="AQ7"/>
  <c r="AT6"/>
  <c r="AS6"/>
  <c r="AR6"/>
  <c r="AT5"/>
  <c r="AS5"/>
  <c r="AQ5"/>
  <c r="AP5"/>
  <c r="AO5"/>
  <c r="AT4"/>
  <c r="AP22"/>
  <c r="AO22"/>
  <c r="AN22"/>
  <c r="AQ21"/>
  <c r="AP21"/>
  <c r="AO21"/>
  <c r="AN21"/>
  <c r="AS20"/>
  <c r="AR20"/>
  <c r="AQ20"/>
  <c r="AP20"/>
  <c r="AN20"/>
  <c r="AQ19"/>
  <c r="AP19"/>
  <c r="AO19"/>
  <c r="AN19"/>
  <c r="AT18"/>
  <c r="AS18"/>
  <c r="AR18"/>
  <c r="AQ18"/>
  <c r="AP18"/>
  <c r="AO18"/>
  <c r="AN18"/>
  <c r="AR17"/>
  <c r="AQ17"/>
  <c r="AP17"/>
  <c r="AO17"/>
  <c r="AN17"/>
  <c r="AN16"/>
  <c r="AQ15"/>
  <c r="AP15"/>
  <c r="AO15"/>
  <c r="AN15"/>
  <c r="AS14"/>
  <c r="AR14"/>
  <c r="AQ14"/>
  <c r="AP14"/>
  <c r="AO14"/>
  <c r="AN14"/>
  <c r="AQ13"/>
  <c r="AP13"/>
  <c r="AO13"/>
  <c r="AN13"/>
  <c r="AP12"/>
  <c r="AO12"/>
  <c r="AN12"/>
  <c r="AO11"/>
  <c r="AN11"/>
  <c r="AP10"/>
  <c r="AO10"/>
  <c r="AN10"/>
  <c r="AQ9"/>
  <c r="AP9"/>
  <c r="AO9"/>
  <c r="AN9"/>
  <c r="AR8"/>
  <c r="AQ8"/>
  <c r="AP8"/>
  <c r="AO8"/>
  <c r="AN8"/>
  <c r="AP7"/>
  <c r="AO7"/>
  <c r="AN7"/>
  <c r="AQ6"/>
  <c r="AP6"/>
  <c r="AO6"/>
  <c r="AN6"/>
  <c r="AN5"/>
  <c r="AS4"/>
  <c r="AR4"/>
  <c r="AQ4"/>
  <c r="AP4"/>
  <c r="AO4"/>
  <c r="AN4"/>
  <c r="AQ3"/>
  <c r="AP3"/>
  <c r="AO3"/>
  <c r="AN3"/>
  <c r="U3"/>
  <c r="AN37"/>
  <c r="AN38"/>
  <c r="AN40"/>
  <c r="AN42"/>
  <c r="AN44"/>
  <c r="AT44"/>
  <c r="AT43"/>
  <c r="AT42"/>
  <c r="AT41"/>
  <c r="AT40"/>
  <c r="AT39"/>
  <c r="AT38"/>
  <c r="AT37"/>
  <c r="AT3"/>
  <c r="AW3"/>
  <c r="AV3"/>
  <c r="AS43"/>
  <c r="AS42"/>
  <c r="AR42"/>
  <c r="AQ42"/>
  <c r="AS41"/>
  <c r="AS40"/>
  <c r="AR40"/>
  <c r="AQ40"/>
  <c r="AS39"/>
  <c r="AR39"/>
  <c r="AQ39"/>
  <c r="AP42"/>
  <c r="AP40"/>
  <c r="AN43"/>
  <c r="AN41"/>
  <c r="AN39"/>
  <c r="AM47"/>
  <c r="AS44"/>
  <c r="AR44"/>
  <c r="AQ44"/>
  <c r="AP44"/>
  <c r="AO44"/>
  <c r="AR43"/>
  <c r="AQ43"/>
  <c r="AP43"/>
  <c r="AO43"/>
  <c r="AO42"/>
  <c r="AR41"/>
  <c r="AQ41"/>
  <c r="AP41"/>
  <c r="AO41"/>
  <c r="AO40"/>
  <c r="AP39"/>
  <c r="AO39"/>
  <c r="AS38"/>
  <c r="AR38"/>
  <c r="AQ38"/>
  <c r="AP38"/>
  <c r="AO38"/>
  <c r="AR37"/>
  <c r="AS37"/>
  <c r="AQ37"/>
  <c r="AP37"/>
  <c r="AO37"/>
  <c r="AS3"/>
  <c r="U39" l="1"/>
  <c r="U4"/>
  <c r="U6"/>
  <c r="U20"/>
  <c r="U22"/>
  <c r="U38"/>
  <c r="U40"/>
  <c r="U5"/>
  <c r="U19"/>
  <c r="U21"/>
  <c r="U37"/>
  <c r="AT47"/>
  <c r="AS47"/>
  <c r="AR47"/>
  <c r="AQ47"/>
  <c r="AP47"/>
  <c r="AN47"/>
  <c r="BQ17"/>
  <c r="BQ16"/>
  <c r="BQ45"/>
  <c r="BQ44"/>
  <c r="BQ4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5"/>
  <c r="BQ14"/>
  <c r="BQ13"/>
  <c r="BQ12"/>
  <c r="BQ62" l="1"/>
  <c r="V12" s="1"/>
  <c r="AJ8" l="1"/>
  <c r="V30"/>
  <c r="V42"/>
  <c r="AG12"/>
  <c r="S55" l="1"/>
  <c r="S48"/>
  <c r="AO20"/>
  <c r="AO47" s="1"/>
  <c r="AW47" s="1"/>
  <c r="V13" l="1"/>
  <c r="V14"/>
  <c r="V31"/>
  <c r="V43"/>
  <c r="V44"/>
  <c r="V32"/>
</calcChain>
</file>

<file path=xl/sharedStrings.xml><?xml version="1.0" encoding="utf-8"?>
<sst xmlns="http://schemas.openxmlformats.org/spreadsheetml/2006/main" count="440" uniqueCount="164">
  <si>
    <t>Mississippi</t>
  </si>
  <si>
    <t>ALABAMA</t>
  </si>
  <si>
    <t>ARIZONA</t>
  </si>
  <si>
    <t>ARKANSAS</t>
  </si>
  <si>
    <t>CALIFORNIA</t>
  </si>
  <si>
    <t>COLORADO</t>
  </si>
  <si>
    <t>DAKOTA NORD</t>
  </si>
  <si>
    <t>DAKOTA SUD</t>
  </si>
  <si>
    <t>DELAWARE</t>
  </si>
  <si>
    <t>IDAHO</t>
  </si>
  <si>
    <t>ILLINOIS</t>
  </si>
  <si>
    <t>IOWA</t>
  </si>
  <si>
    <t>KANSAS</t>
  </si>
  <si>
    <t>KENTUCKY</t>
  </si>
  <si>
    <t>MAINE</t>
  </si>
  <si>
    <t>MASSACHUSETTS</t>
  </si>
  <si>
    <t>MISSOURI</t>
  </si>
  <si>
    <t>NEBRASKA</t>
  </si>
  <si>
    <t>OKLAHOMA</t>
  </si>
  <si>
    <t>OREGON</t>
  </si>
  <si>
    <t>TENNESSEE</t>
  </si>
  <si>
    <t>UTAH</t>
  </si>
  <si>
    <t>VERMONT</t>
  </si>
  <si>
    <t>WYOMING</t>
  </si>
  <si>
    <t>LOUISIANA</t>
  </si>
  <si>
    <t>Nevada</t>
  </si>
  <si>
    <t>Missouri</t>
  </si>
  <si>
    <t>Montana</t>
  </si>
  <si>
    <t>Nebraska</t>
  </si>
  <si>
    <t>WISCONSIN</t>
  </si>
  <si>
    <t>PENNSYLVANIA</t>
  </si>
  <si>
    <t>Minnesota</t>
  </si>
  <si>
    <t>New Jersey</t>
  </si>
  <si>
    <t>New Hampshire</t>
  </si>
  <si>
    <t>NEW YORK</t>
  </si>
  <si>
    <t>CÀLCUL ALEATORI</t>
  </si>
  <si>
    <t>CONTESTA EL PRIMER DE LA LLISTA</t>
  </si>
  <si>
    <t>SI NO EN SURT CAP PREM "F9"</t>
  </si>
  <si>
    <t>Moianès</t>
  </si>
  <si>
    <t>BP62</t>
  </si>
  <si>
    <t>SI(C3=$Z$37;"";SI(C3=$Z$8;"";SI(C3=$Z$16;"";SI(C3=$Z$6;"";SI(C3=$Z$3;"";SI(C3=$Z$17;"";"3-Alt Camp"))))))</t>
  </si>
  <si>
    <t>SI(C4=$Z$19;"";SI(C4=$Z$29;"";SI(C4=$Z$20;"";SI(C4=$Z$10;"";"4-Alt Empordà"))))</t>
  </si>
  <si>
    <t>SI(C5=$Z$11;"MOLT BÉ";SI(C5=$Z$6;"MOLT BÉ";SI(C5=$Z$1;"MOLT BÉ";SI(C5=$Z$12;"MOLT BÉ";SI(C5=$Z$17;"MOLT BÉ";"")))))</t>
  </si>
  <si>
    <t>SI($C6=Z27;"MOLT BÉ";SI($C6=Z26;"MOLT BÉ";SI($C6=Z24;"MOLT BÉ";SI($C6=Z36;"MOLT BÉ";SI($C6=Z14;"MOLT BÉ";SI($C5=Z15;"MOLT BÉ";"6-Alt Urgell"))))))</t>
  </si>
  <si>
    <t>SI(C7=Z40;"MOLT BÉ";SI(C7=Z27;"MOLT BÉ";SI(C7=Z26;"MOLT BÉ";"7-AltaRibagorça")))</t>
  </si>
  <si>
    <t>SI($C$8=$Z$7;"MOLT BÉ";SI($C$8=$Z$11;"MOLT BÉ";SI($C$8=$Z$3;"MOLT BÉ";SI($C$8=$Z$1;"MOLT BÉ";SI($C$8=$Z$16;"MOLT BÉ";SI($C$8=$Z$33;"MOLT BÉ";SI($C$8=$Z$36;"MOLT BÉ";"8-Anoia")))))))</t>
  </si>
  <si>
    <t>SI(C9=$Z$14;"Manresa";SI(C9=$Z$25;"Manresa";SI(C9=$Z$42;"Manresa";SI(C9=$Z$42;"Manresa";SI(C9=$Z$41;"Manresa";SI(C9=$Z$6;"Manresa";SI(C9=$Z$36;"Manresa";"9-Bages")))))))</t>
  </si>
  <si>
    <t>SI(C10=$Z$37;"Reus";SI(C10=$Z$1;"Reus";SI(C10=$Z$16;"Reus";SI(C10=$Z$30;"Reus";SI(C10=$Z$31;"Reus";SI(C10=$Z$9;"Reus";""))))))</t>
  </si>
  <si>
    <t>SI(C11=$Z$23;"Tortosa";SI(C11=$Z$38;"Tortosa";SI(C11=$Z$31;"Tortosa";SI(C11=$Z$8;"Tortosa";"1"))))</t>
  </si>
  <si>
    <t>SI(C12=Z2;"La Bisbal";SI(C12=Z20;"La Bisbal";SI(C12=Z35;"La Bisbal";"12-Baix Empordà")))</t>
  </si>
  <si>
    <t>SI(C13=$Z$13;"Sant Feliu Ll";SI(C13=$Z$41;"Sant Feliu Ll";SI(C13=$Z$7;"Sant Feliu Ll";SI(C13=$Z$6;"Sant Feliu Ll";SI(C13=$Z$3;"Sant Feliu Ll";SI(C13=$Z$17;"Sant Feliu Ll";"13-Baix Llobregat"))))))</t>
  </si>
  <si>
    <t>SI(C14=$Z$17;"El Vendrell";SI(C14=$Z$3;"El Vendrell";SI(C14=$Z$1;"El Vendrell";SI(C14=$Z$37;"El Vendrell";"14-Baix Penedès"))))</t>
  </si>
  <si>
    <t>SI(C15=$Z$21;"Barcelona";SI(C15=$Z$42;"Barcelona";SI(C15=$Z$41;"Barcelona";SI(C15=$Z$11;"Barcelona";"15-Barcelonès"))))</t>
  </si>
  <si>
    <t>SI(C16=$Z$15;"Berga";SI(C16=$Z$4;"Berga";SI(C16=$Z$36;"Berga";SI(C16=$Z$7;"Berga";SI(C16=$Z$25;"Berga";SI(C16=$Z$32;"Berga";"16-Berguedà"))))))</t>
  </si>
  <si>
    <t>SI(C17=$Z$4;"Puigcerdà";SI($C17=$Z$14;"Puigcerdà";SI($C17=$Z$32;"Puigcerdà";"17-Cerdanya")))</t>
  </si>
  <si>
    <t>SI(C18=$Z$6;"Montblanc";SI(C18=$Z$33;"Montblanc";SI(C18=$Z$39;"Montblanc";SI(C18=$Z$18;"Montblanc";SI(C18=$Z$30;"Montblanc";SI(C18=$Z$8;"Montblanc";SI(C18=$Z$1;"Montblanc";"18-Conca de Barberà")))))))</t>
  </si>
  <si>
    <t>SI(C19=$Z$11;"Vilanova Geltrú";SI(C19=$Z$3;"Vilanova Geltrú";SI(C19=$Z$12;"Vilanova Geltrú";"19-Garraf")))</t>
  </si>
  <si>
    <t>SI(C20=$Z$34;"Les Borges Blanques";SI(C20=$Z$31;"Les Borges Blanques";SI(C19=$Z$30;"Les Borges Blanques";SI(C20=$Z$16;"Les Borges Blanques";SI(C20=$Z$39;"Les Borges Blanques";SI(20=$Z$28;"Les Borges Blanques";"20-Garrigues"))))))</t>
  </si>
  <si>
    <t>SI(C21=Z32;"Olot";SI(C21=Z25;"Olot";SI(C21=Z35;"Olot";SI(C21=Z20;"Olot";SI(C21=Z29;"Olot";SI(C21=Z2;"Olot";"21-Garrotxa"))))))</t>
  </si>
  <si>
    <t>SI(C22=$Z$35;"Girona";SI(C22=$Z$19;"Girona";SI(C22=$Z$29;"Girona";SI(C22=$Z$2;"Girona";SI(C22=$Z$10;"Girona";"22-Gironès")))))</t>
  </si>
  <si>
    <t>SI(C23=$Z$13;"Mataró";SI(C23=$Z$42;"Mataró";SI(C23=$Z$35;"Mataró";"23-Maresme")))</t>
  </si>
  <si>
    <t>SI(C$25=$Z$9;"Amposta";"25-Montsià")</t>
  </si>
  <si>
    <t>SI(C26=Z34;"Balaguer";SI(C26=Z28;"BalaguerÉ";SI(C26=Z39;"Balaguer";SI(C26=Z33;"Balaguer";SI(C26=Z36;"Balaguer";SI(C26=Z4;"Balaguer";SI(C26=Z26;"Balaguer";"26- Noguera")))))))</t>
  </si>
  <si>
    <t>SI(C27=Z32;"Vic";SI(C27=Z14;"Vic";SI(C27=Z7;"Vic";SI(C27=Z42;"Vic";SI(C27=Z35;"Vic";SI(C27=Z19;"Vic";"27-Osona"))))))</t>
  </si>
  <si>
    <t>SI(C28=$Z$24;"Tremp";SI(C28=$Z$4;"Tremp";SI(C28=$Z$27;"Tremp";SI(C28=$Z$5;"Tremp";"28-Pallars Jussà"))))</t>
  </si>
  <si>
    <t>SI(C29=Z40;"Sort";SI(C29=Z5;"Sort";SI(C29=Z26;"Sort";SI(C29=Z4;"Sort";"29-Pallars Sobirà"))))</t>
  </si>
  <si>
    <t>SI(c30=Z22;"Mollerussa";SI(c30=Z1;"Mollerussa";SI(c30=Z42;"Mollerussa";SI(c30=Z4;"Mollerussa";"30-Pla d'Urgell"))))</t>
  </si>
  <si>
    <t>SI(C31=Z2;"Banyoles";SI(C31=Z19;"Banyoles";SI(C31=Z20;"Banyoles";"31-Pla de l'Estany")))</t>
  </si>
  <si>
    <t>SI(C32=Z18;"Falset";SI(C32=Z31;"Falset";SI(C32=Z8;"Falset";SI(C32=Z16;"Falset";"32-Priorat"))))</t>
  </si>
  <si>
    <t>SI(C33=Z34;"Móra d'Ebre";SI(C33=Z18;"Móra d'Ebre";SI(C33=Z30;"Móra d'Ebre";SI(C33=Z8;"Móra d'Ebre";SI(C33=Z9;"Móra d'Ebre";SI(C33=Z38;"Móra d'Ebre";"33-Ribera d'Ebre"))))))</t>
  </si>
  <si>
    <t>SI(C34=Z15;"Ripoll";SI(C34=Z14;"Ripoll";SI(C34=Z25;"Ripoll";SI(C34=Z19;"Ripoll";"34-Ripollès"))))</t>
  </si>
  <si>
    <t>SI(C35=Z24;"MOLT BÉ";SI(C35=Z39;"MOLT BÉ";SI(C35=Z16;"MOLT BÉ";SI(C35=Z6;"MOLT BÉ";SI(C35=Z33;"MOLT BÉ";"35-Segarra")))))</t>
  </si>
  <si>
    <t>SI(C36=Z24;"Lleida";SI(C36=Z28;"Lleida";SI(C36=Z18;"Lleida";SI(C36=Z31;"Lleida";"36-Segrià"))))</t>
  </si>
  <si>
    <t>SI(C37=Z21;"Santa Coloma de Farners";SI(C37=Z42;"Santa Coloma de Farners";SI(C37=Z25;"Santa Coloma de Farners";SI(C37=Z19;"Santa Coloma de Farners";SI(C37=Z20;"Santa Coloma de Farners";SI(C37=Z10;"Santa Coloma de Farners";"37-Selva"))))))</t>
  </si>
  <si>
    <t>SI(C38=Z4;"Solsona";SI(C38=Z24;"Solsona";SI(C38=Z33;"Solsona";SI(C38=Z6;"Solsona";SI(C38=Z7;"Solsona";SI(C38=Z14;"Solsona";"38-Solsonès"))))))</t>
  </si>
  <si>
    <t>SI(C39=Z8;"Tarragona";SI(C39=Z1;"Tarragona";SI(C39=Z12;"Tarragona";"39-Tarragonès")))</t>
  </si>
  <si>
    <t>SI(C40=Z9;"Gandesa";SI(C40=Z31;"Gandesa";SI(C40=Z34;"Gandesa";"40-Terra Alta")))</t>
  </si>
  <si>
    <t>'SI(C41=Z24;"Tàrrega";SI(C41=Z28;"Tàrrega";SI(C41=Z18;"Tàrrega";SI(C41=Z16;"Tàrrega";SI(C41=Z33;"Tàrrega";"41-Urgell")))))</t>
  </si>
  <si>
    <t>SI(C42=Z5;"Viella";SI(C42=Z27;"Viella";"42-Vall d'Aran"))</t>
  </si>
  <si>
    <t>SI($C43=Z7;"Sabadell";SI($C43=Z11;Sabadell";"SI($C43=Z13;"Sabadell";SI($C43=Z42;"Sabadell";43-Vallès Occidental"))</t>
  </si>
  <si>
    <t>SI(C44=Z13;"Granollers";SI(C44=Z41;"Granollers";SI(C44=Z7;"Granollers";SI(C44=Z25;"Granollers";SI(C44=Z35;"Granollers";SI(C43=Z21;"Granollers";SI(C43=Z22;"Granollers";"44-Vallès Oriental"))))))</t>
  </si>
  <si>
    <t>SI(C24=$Z$7;"Moià";SI(C24=$Z$41;"Moià";SI(C24=$Z$42;"Moià";SI(C24=$Z$25;"Moià";"24-Moianès"))))</t>
  </si>
  <si>
    <t>x</t>
  </si>
  <si>
    <t>FALTEN PER CONTESTAR..</t>
  </si>
  <si>
    <t>TOTAL D'ENCERTS..</t>
  </si>
  <si>
    <t>FALTEN..</t>
  </si>
  <si>
    <t>l'Alacantí</t>
  </si>
  <si>
    <t>l'Alcoià</t>
  </si>
  <si>
    <t>l'Alcalatén</t>
  </si>
  <si>
    <t>l'Alt Maestrat</t>
  </si>
  <si>
    <t>l'Alt Millars</t>
  </si>
  <si>
    <t>l'Alt Palància</t>
  </si>
  <si>
    <t>l'Alt Vinalopó</t>
  </si>
  <si>
    <t>el Baix Maestrat</t>
  </si>
  <si>
    <t>el Baix Segura</t>
  </si>
  <si>
    <t>el Baix Vinalopó</t>
  </si>
  <si>
    <t>el Camp de Morvedre</t>
  </si>
  <si>
    <t>el Camp de Túria</t>
  </si>
  <si>
    <t>el Comtat</t>
  </si>
  <si>
    <t>la Costera</t>
  </si>
  <si>
    <t>la Foia de Bunyol</t>
  </si>
  <si>
    <t>l'Horta Nord</t>
  </si>
  <si>
    <t>L'Horta Oest</t>
  </si>
  <si>
    <t>l'Horta Sud</t>
  </si>
  <si>
    <t>la Marina Alta</t>
  </si>
  <si>
    <t>la Marina Baixa</t>
  </si>
  <si>
    <t>els Ports</t>
  </si>
  <si>
    <t>la Plana Alta</t>
  </si>
  <si>
    <t>la Plana Baixa</t>
  </si>
  <si>
    <t>la Plana d'Utiel-Requena</t>
  </si>
  <si>
    <t>el Racó d'Ademús</t>
  </si>
  <si>
    <t>la Ribera Alta</t>
  </si>
  <si>
    <t>la Ribera Baixa</t>
  </si>
  <si>
    <t>els Serrans</t>
  </si>
  <si>
    <t>la Safor</t>
  </si>
  <si>
    <t>València</t>
  </si>
  <si>
    <t>la Vall d'Albaida</t>
  </si>
  <si>
    <t>la Vall de Cofrents-Aiora</t>
  </si>
  <si>
    <t>el Vinalopó Mitjà</t>
  </si>
  <si>
    <t>Els Ports</t>
  </si>
  <si>
    <t>Alt Millars</t>
  </si>
  <si>
    <t>Els Serrans</t>
  </si>
  <si>
    <t>Foia de Bunyol</t>
  </si>
  <si>
    <t>PAÍS VALENCIÀ - PROGRAMA DE PREGUNTES SOBRE LES COMARQUES VEÏNES</t>
  </si>
  <si>
    <t>A la columna "al" sumem les comarques veïnes</t>
  </si>
  <si>
    <t>De la columna "am" fins "at" anem sumant els encerts, 1 per cada comarca veïna</t>
  </si>
  <si>
    <t>Cel·la "al47" Total de comarques veïnes</t>
  </si>
  <si>
    <t>De la cel·la "am47" a la "at47" va sumant els encerts</t>
  </si>
  <si>
    <t>Cel·la "ai8" compta les comarques que falten per contestar</t>
  </si>
  <si>
    <t>Va restant de 34</t>
  </si>
  <si>
    <t>Aquí restem les comarques que ja hem fet</t>
  </si>
  <si>
    <t>A la columna "ai" es van esborrant les que hem contestat, i restem 1</t>
  </si>
  <si>
    <t>Al començament, sense contestar-ne cap, n'hi ha 34</t>
  </si>
  <si>
    <t>Aquí diem que si no s'ha contestat, indiqui la comarca</t>
  </si>
  <si>
    <t>la Canal Navarrés</t>
  </si>
  <si>
    <t>El Vinalopó Mitjà</t>
  </si>
  <si>
    <t>La PlanaAlta</t>
  </si>
  <si>
    <t>La Vall d'Albaida</t>
  </si>
  <si>
    <t>L'Alcoià</t>
  </si>
  <si>
    <t>La Canal Navarrés</t>
  </si>
  <si>
    <t>La Canal  Navarrés</t>
  </si>
  <si>
    <t>El Camp de Morvedre</t>
  </si>
  <si>
    <t>l'Horta Oest</t>
  </si>
  <si>
    <t>La Plana Baixa</t>
  </si>
  <si>
    <t>El Camp de Túria</t>
  </si>
  <si>
    <t>La Foia de Bunyol</t>
  </si>
  <si>
    <t>L'Alt Millars</t>
  </si>
  <si>
    <t>L'Alcalatén</t>
  </si>
  <si>
    <t>L'Alt Palància</t>
  </si>
  <si>
    <t>La Plana Alta</t>
  </si>
  <si>
    <t>L'Alt Maestrat</t>
  </si>
  <si>
    <t>El Baix Maestrat</t>
  </si>
  <si>
    <t>L' Alt Maestrat</t>
  </si>
  <si>
    <t>la Plana d'Utiel</t>
  </si>
  <si>
    <t>la Vall de Cofrents</t>
  </si>
  <si>
    <t>A la cel·la "AW47" suma tots els encerts. Després sabrem les que falten per contestar</t>
  </si>
  <si>
    <t>L'ALCOIÀ</t>
  </si>
  <si>
    <t>la vall d'albaida</t>
  </si>
  <si>
    <t>el vinalopó mitjà</t>
  </si>
  <si>
    <t>la costera</t>
  </si>
  <si>
    <t>la ribera baixa</t>
  </si>
  <si>
    <t>el comtat</t>
  </si>
  <si>
    <t>la marina alta</t>
  </si>
  <si>
    <t>la ribera alta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</si>
</sst>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rgb="FFC00000"/>
      <name val="Bradley Hand ITC"/>
      <family val="4"/>
    </font>
    <font>
      <u/>
      <sz val="11"/>
      <color theme="10"/>
      <name val="Calibri"/>
      <family val="2"/>
    </font>
    <font>
      <sz val="11"/>
      <name val="Calibri"/>
      <family val="2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9" tint="-0.499984740745262"/>
      <name val="Batang"/>
      <family val="1"/>
    </font>
    <font>
      <b/>
      <i/>
      <sz val="10"/>
      <color theme="7" tint="-0.249977111117893"/>
      <name val="Batang"/>
      <family val="1"/>
    </font>
    <font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00000"/>
      <name val="Bradley Hand ITC"/>
      <family val="4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C00000"/>
      <name val="Bradley Hand ITC"/>
      <family val="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/>
      <top style="medium">
        <color rgb="FFA2A9B1"/>
      </top>
      <bottom style="medium">
        <color rgb="FFA2A9B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A2A9B1"/>
      </left>
      <right/>
      <top style="medium">
        <color rgb="FFA2A9B1"/>
      </top>
      <bottom/>
      <diagonal/>
    </border>
    <border>
      <left style="double">
        <color auto="1"/>
      </left>
      <right style="medium">
        <color rgb="FFA2A9B1"/>
      </right>
      <top style="medium">
        <color rgb="FFA2A9B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/>
    <xf numFmtId="0" fontId="8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0" fillId="3" borderId="0" xfId="0" applyFill="1" applyProtection="1">
      <protection locked="0"/>
    </xf>
    <xf numFmtId="0" fontId="0" fillId="3" borderId="7" xfId="0" applyFill="1" applyBorder="1" applyProtection="1">
      <protection locked="0"/>
    </xf>
    <xf numFmtId="0" fontId="0" fillId="0" borderId="9" xfId="0" applyBorder="1"/>
    <xf numFmtId="0" fontId="4" fillId="0" borderId="9" xfId="0" applyFont="1" applyFill="1" applyBorder="1" applyProtection="1">
      <protection hidden="1"/>
    </xf>
    <xf numFmtId="0" fontId="10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0" applyFont="1" applyBorder="1" applyProtection="1">
      <protection hidden="1"/>
    </xf>
    <xf numFmtId="0" fontId="2" fillId="0" borderId="1" xfId="0" quotePrefix="1" applyFont="1" applyBorder="1" applyProtection="1">
      <protection hidden="1"/>
    </xf>
    <xf numFmtId="0" fontId="2" fillId="0" borderId="1" xfId="0" quotePrefix="1" applyFont="1" applyBorder="1"/>
    <xf numFmtId="0" fontId="14" fillId="0" borderId="1" xfId="0" quotePrefix="1" applyFont="1" applyBorder="1" applyProtection="1">
      <protection hidden="1"/>
    </xf>
    <xf numFmtId="0" fontId="0" fillId="0" borderId="0" xfId="0" applyFill="1" applyBorder="1" applyProtection="1">
      <protection locked="0"/>
    </xf>
    <xf numFmtId="0" fontId="6" fillId="0" borderId="0" xfId="0" applyFont="1" applyBorder="1" applyProtection="1">
      <protection hidden="1"/>
    </xf>
    <xf numFmtId="0" fontId="1" fillId="0" borderId="0" xfId="0" applyFont="1" applyBorder="1" applyAlignment="1">
      <alignment horizontal="center"/>
    </xf>
    <xf numFmtId="0" fontId="0" fillId="3" borderId="0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15" fillId="0" borderId="0" xfId="0" applyFont="1" applyAlignment="1">
      <alignment vertical="center"/>
    </xf>
    <xf numFmtId="0" fontId="15" fillId="0" borderId="7" xfId="0" applyFont="1" applyBorder="1"/>
    <xf numFmtId="0" fontId="16" fillId="2" borderId="0" xfId="0" applyFont="1" applyFill="1" applyProtection="1">
      <protection hidden="1"/>
    </xf>
    <xf numFmtId="0" fontId="16" fillId="2" borderId="0" xfId="0" quotePrefix="1" applyFont="1" applyFill="1" applyProtection="1">
      <protection hidden="1"/>
    </xf>
    <xf numFmtId="0" fontId="15" fillId="0" borderId="0" xfId="0" applyFont="1"/>
    <xf numFmtId="0" fontId="15" fillId="3" borderId="7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15" fillId="0" borderId="0" xfId="0" applyFont="1" applyProtection="1">
      <protection hidden="1"/>
    </xf>
    <xf numFmtId="0" fontId="19" fillId="0" borderId="0" xfId="0" applyFont="1" applyProtection="1"/>
    <xf numFmtId="0" fontId="16" fillId="4" borderId="0" xfId="0" applyFont="1" applyFill="1" applyBorder="1" applyProtection="1">
      <protection hidden="1"/>
    </xf>
    <xf numFmtId="0" fontId="15" fillId="4" borderId="0" xfId="0" applyFont="1" applyFill="1" applyBorder="1" applyProtection="1">
      <protection hidden="1"/>
    </xf>
    <xf numFmtId="0" fontId="16" fillId="4" borderId="0" xfId="0" quotePrefix="1" applyFont="1" applyFill="1" applyProtection="1">
      <protection hidden="1"/>
    </xf>
    <xf numFmtId="0" fontId="0" fillId="5" borderId="7" xfId="0" applyFill="1" applyBorder="1" applyProtection="1">
      <protection locked="0"/>
    </xf>
    <xf numFmtId="0" fontId="0" fillId="0" borderId="0" xfId="0" applyFill="1" applyProtection="1">
      <protection locked="0"/>
    </xf>
    <xf numFmtId="0" fontId="15" fillId="0" borderId="0" xfId="0" applyFont="1" applyFill="1" applyBorder="1" applyProtection="1">
      <protection hidden="1"/>
    </xf>
    <xf numFmtId="0" fontId="0" fillId="0" borderId="0" xfId="0" applyFill="1"/>
    <xf numFmtId="0" fontId="9" fillId="0" borderId="0" xfId="0" applyFont="1" applyFill="1" applyBorder="1" applyProtection="1">
      <protection locked="0"/>
    </xf>
    <xf numFmtId="0" fontId="15" fillId="3" borderId="0" xfId="0" applyFont="1" applyFill="1" applyProtection="1">
      <protection hidden="1"/>
    </xf>
    <xf numFmtId="0" fontId="16" fillId="2" borderId="7" xfId="0" applyFont="1" applyFill="1" applyBorder="1" applyProtection="1">
      <protection hidden="1"/>
    </xf>
    <xf numFmtId="0" fontId="0" fillId="5" borderId="5" xfId="0" applyFill="1" applyBorder="1" applyProtection="1">
      <protection locked="0"/>
    </xf>
    <xf numFmtId="0" fontId="0" fillId="0" borderId="7" xfId="0" applyBorder="1"/>
    <xf numFmtId="0" fontId="15" fillId="3" borderId="20" xfId="0" applyFont="1" applyFill="1" applyBorder="1" applyProtection="1">
      <protection hidden="1"/>
    </xf>
    <xf numFmtId="0" fontId="0" fillId="3" borderId="2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15" fillId="3" borderId="6" xfId="0" applyFont="1" applyFill="1" applyBorder="1" applyProtection="1">
      <protection hidden="1"/>
    </xf>
    <xf numFmtId="0" fontId="0" fillId="4" borderId="18" xfId="0" applyFill="1" applyBorder="1" applyProtection="1">
      <protection locked="0"/>
    </xf>
    <xf numFmtId="0" fontId="18" fillId="3" borderId="20" xfId="0" applyFont="1" applyFill="1" applyBorder="1" applyProtection="1"/>
    <xf numFmtId="0" fontId="16" fillId="3" borderId="8" xfId="0" applyFont="1" applyFill="1" applyBorder="1" applyProtection="1">
      <protection hidden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1" xfId="0" applyFont="1" applyBorder="1" applyProtection="1">
      <protection hidden="1"/>
    </xf>
    <xf numFmtId="0" fontId="17" fillId="0" borderId="0" xfId="0" applyFont="1" applyFill="1" applyBorder="1"/>
    <xf numFmtId="0" fontId="13" fillId="0" borderId="0" xfId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Protection="1">
      <protection hidden="1"/>
    </xf>
    <xf numFmtId="0" fontId="16" fillId="0" borderId="0" xfId="0" quotePrefix="1" applyFont="1" applyFill="1" applyBorder="1" applyProtection="1">
      <protection hidden="1"/>
    </xf>
    <xf numFmtId="0" fontId="15" fillId="0" borderId="0" xfId="0" applyFont="1" applyFill="1" applyBorder="1"/>
    <xf numFmtId="0" fontId="13" fillId="0" borderId="23" xfId="1" applyFont="1" applyFill="1" applyBorder="1" applyAlignment="1" applyProtection="1">
      <alignment vertical="center" wrapText="1"/>
    </xf>
    <xf numFmtId="0" fontId="9" fillId="0" borderId="7" xfId="0" applyFont="1" applyBorder="1" applyAlignment="1">
      <alignment vertical="center"/>
    </xf>
    <xf numFmtId="0" fontId="20" fillId="0" borderId="23" xfId="1" applyFont="1" applyFill="1" applyBorder="1" applyAlignment="1" applyProtection="1">
      <alignment vertical="center" wrapText="1"/>
    </xf>
    <xf numFmtId="0" fontId="21" fillId="0" borderId="23" xfId="1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Fill="1" applyBorder="1" applyProtection="1">
      <protection locked="0"/>
    </xf>
    <xf numFmtId="0" fontId="16" fillId="2" borderId="0" xfId="0" applyFont="1" applyFill="1" applyBorder="1" applyProtection="1">
      <protection hidden="1"/>
    </xf>
    <xf numFmtId="0" fontId="4" fillId="0" borderId="0" xfId="0" applyFont="1" applyAlignment="1">
      <alignment horizontal="right"/>
    </xf>
    <xf numFmtId="0" fontId="16" fillId="3" borderId="0" xfId="0" quotePrefix="1" applyFont="1" applyFill="1" applyBorder="1" applyProtection="1">
      <protection hidden="1"/>
    </xf>
    <xf numFmtId="0" fontId="15" fillId="3" borderId="0" xfId="0" applyFont="1" applyFill="1"/>
    <xf numFmtId="0" fontId="16" fillId="3" borderId="0" xfId="0" applyFont="1" applyFill="1" applyBorder="1" applyProtection="1">
      <protection hidden="1"/>
    </xf>
    <xf numFmtId="0" fontId="8" fillId="3" borderId="0" xfId="0" applyFont="1" applyFill="1"/>
    <xf numFmtId="0" fontId="7" fillId="3" borderId="0" xfId="0" applyFont="1" applyFill="1"/>
    <xf numFmtId="0" fontId="13" fillId="3" borderId="0" xfId="1" applyFont="1" applyFill="1" applyBorder="1" applyAlignment="1" applyProtection="1">
      <alignment horizontal="left" vertical="center" wrapText="1"/>
    </xf>
    <xf numFmtId="0" fontId="15" fillId="3" borderId="0" xfId="0" applyFont="1" applyFill="1" applyBorder="1"/>
    <xf numFmtId="0" fontId="15" fillId="0" borderId="0" xfId="0" applyFont="1" applyBorder="1"/>
    <xf numFmtId="0" fontId="20" fillId="0" borderId="28" xfId="1" applyFont="1" applyFill="1" applyBorder="1" applyAlignment="1" applyProtection="1">
      <alignment vertical="center" wrapText="1"/>
    </xf>
    <xf numFmtId="0" fontId="16" fillId="3" borderId="7" xfId="0" applyFont="1" applyFill="1" applyBorder="1" applyProtection="1">
      <protection hidden="1"/>
    </xf>
    <xf numFmtId="0" fontId="16" fillId="3" borderId="7" xfId="0" quotePrefix="1" applyFont="1" applyFill="1" applyBorder="1" applyProtection="1">
      <protection hidden="1"/>
    </xf>
    <xf numFmtId="0" fontId="15" fillId="3" borderId="7" xfId="0" applyFont="1" applyFill="1" applyBorder="1"/>
    <xf numFmtId="0" fontId="15" fillId="3" borderId="8" xfId="0" applyFont="1" applyFill="1" applyBorder="1" applyProtection="1">
      <protection hidden="1"/>
    </xf>
    <xf numFmtId="0" fontId="0" fillId="5" borderId="17" xfId="0" applyFill="1" applyBorder="1" applyProtection="1">
      <protection locked="0"/>
    </xf>
    <xf numFmtId="0" fontId="15" fillId="3" borderId="20" xfId="0" applyFont="1" applyFill="1" applyBorder="1" applyProtection="1">
      <protection locked="0"/>
    </xf>
    <xf numFmtId="0" fontId="15" fillId="3" borderId="6" xfId="0" applyFont="1" applyFill="1" applyBorder="1" applyProtection="1">
      <protection locked="0"/>
    </xf>
    <xf numFmtId="0" fontId="3" fillId="2" borderId="11" xfId="0" applyFont="1" applyFill="1" applyBorder="1" applyAlignment="1">
      <alignment vertical="center"/>
    </xf>
    <xf numFmtId="0" fontId="22" fillId="2" borderId="11" xfId="1" applyFont="1" applyFill="1" applyBorder="1" applyAlignment="1" applyProtection="1">
      <alignment horizontal="left" wrapText="1"/>
    </xf>
    <xf numFmtId="0" fontId="22" fillId="2" borderId="26" xfId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left" wrapText="1"/>
    </xf>
    <xf numFmtId="0" fontId="3" fillId="2" borderId="0" xfId="0" applyFont="1" applyFill="1" applyAlignment="1">
      <alignment horizontal="center" vertical="center"/>
    </xf>
    <xf numFmtId="0" fontId="3" fillId="0" borderId="14" xfId="0" applyFont="1" applyFill="1" applyBorder="1"/>
    <xf numFmtId="0" fontId="3" fillId="0" borderId="14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5" xfId="0" applyFont="1" applyBorder="1"/>
    <xf numFmtId="0" fontId="3" fillId="0" borderId="9" xfId="0" applyFont="1" applyBorder="1"/>
    <xf numFmtId="0" fontId="22" fillId="0" borderId="0" xfId="1" applyFont="1" applyFill="1" applyBorder="1" applyAlignment="1" applyProtection="1">
      <alignment horizontal="left" vertical="center" wrapText="1"/>
    </xf>
    <xf numFmtId="0" fontId="22" fillId="2" borderId="11" xfId="1" applyFont="1" applyFill="1" applyBorder="1" applyAlignment="1" applyProtection="1">
      <alignment horizontal="left" vertical="center" wrapText="1"/>
    </xf>
    <xf numFmtId="0" fontId="3" fillId="0" borderId="13" xfId="0" applyFont="1" applyBorder="1"/>
    <xf numFmtId="0" fontId="3" fillId="0" borderId="0" xfId="0" applyFont="1" applyFill="1" applyBorder="1"/>
    <xf numFmtId="0" fontId="22" fillId="6" borderId="26" xfId="1" applyFont="1" applyFill="1" applyBorder="1" applyAlignment="1" applyProtection="1">
      <alignment horizontal="left" vertical="center" wrapText="1"/>
    </xf>
    <xf numFmtId="0" fontId="3" fillId="0" borderId="11" xfId="0" applyFont="1" applyBorder="1"/>
    <xf numFmtId="0" fontId="3" fillId="0" borderId="25" xfId="0" applyFont="1" applyFill="1" applyBorder="1"/>
    <xf numFmtId="0" fontId="3" fillId="2" borderId="26" xfId="0" applyFont="1" applyFill="1" applyBorder="1"/>
    <xf numFmtId="0" fontId="3" fillId="6" borderId="26" xfId="0" applyFont="1" applyFill="1" applyBorder="1"/>
    <xf numFmtId="0" fontId="22" fillId="0" borderId="0" xfId="1" applyFont="1" applyFill="1" applyBorder="1" applyAlignment="1" applyProtection="1">
      <alignment wrapText="1"/>
    </xf>
    <xf numFmtId="0" fontId="23" fillId="0" borderId="13" xfId="0" applyFont="1" applyBorder="1"/>
    <xf numFmtId="0" fontId="3" fillId="0" borderId="9" xfId="0" applyFont="1" applyFill="1" applyBorder="1" applyProtection="1">
      <protection hidden="1"/>
    </xf>
    <xf numFmtId="0" fontId="23" fillId="6" borderId="26" xfId="0" applyFont="1" applyFill="1" applyBorder="1"/>
    <xf numFmtId="0" fontId="23" fillId="0" borderId="12" xfId="0" applyFont="1" applyBorder="1"/>
    <xf numFmtId="0" fontId="22" fillId="0" borderId="12" xfId="1" applyFont="1" applyFill="1" applyBorder="1" applyAlignment="1" applyProtection="1">
      <alignment horizontal="left" vertical="center" wrapText="1"/>
    </xf>
    <xf numFmtId="0" fontId="3" fillId="0" borderId="12" xfId="0" applyFont="1" applyFill="1" applyBorder="1"/>
    <xf numFmtId="0" fontId="24" fillId="2" borderId="26" xfId="1" applyFont="1" applyFill="1" applyBorder="1" applyAlignment="1" applyProtection="1">
      <alignment horizontal="left" vertical="center" wrapText="1"/>
    </xf>
    <xf numFmtId="0" fontId="23" fillId="0" borderId="13" xfId="0" applyFont="1" applyFill="1" applyBorder="1" applyProtection="1">
      <protection hidden="1"/>
    </xf>
    <xf numFmtId="0" fontId="3" fillId="0" borderId="13" xfId="0" applyFont="1" applyFill="1" applyBorder="1"/>
    <xf numFmtId="0" fontId="22" fillId="2" borderId="26" xfId="1" applyFont="1" applyFill="1" applyBorder="1" applyAlignment="1" applyProtection="1">
      <alignment horizontal="left" wrapText="1"/>
    </xf>
    <xf numFmtId="0" fontId="0" fillId="0" borderId="5" xfId="0" applyBorder="1" applyProtection="1">
      <protection locked="0"/>
    </xf>
    <xf numFmtId="0" fontId="15" fillId="3" borderId="34" xfId="0" applyFont="1" applyFill="1" applyBorder="1" applyProtection="1">
      <protection locked="0"/>
    </xf>
    <xf numFmtId="0" fontId="15" fillId="3" borderId="8" xfId="0" applyFont="1" applyFill="1" applyBorder="1"/>
    <xf numFmtId="0" fontId="16" fillId="3" borderId="0" xfId="0" applyFont="1" applyFill="1" applyProtection="1">
      <protection hidden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Protection="1">
      <protection hidden="1"/>
    </xf>
    <xf numFmtId="0" fontId="2" fillId="2" borderId="0" xfId="0" quotePrefix="1" applyFont="1" applyFill="1" applyProtection="1">
      <protection hidden="1"/>
    </xf>
    <xf numFmtId="0" fontId="25" fillId="2" borderId="0" xfId="0" applyFont="1" applyFill="1" applyProtection="1">
      <protection hidden="1"/>
    </xf>
    <xf numFmtId="0" fontId="25" fillId="2" borderId="0" xfId="0" quotePrefix="1" applyFont="1" applyFill="1" applyProtection="1">
      <protection hidden="1"/>
    </xf>
    <xf numFmtId="0" fontId="25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/>
    <xf numFmtId="0" fontId="13" fillId="0" borderId="24" xfId="1" applyFont="1" applyFill="1" applyBorder="1" applyAlignment="1" applyProtection="1">
      <alignment wrapText="1"/>
    </xf>
    <xf numFmtId="0" fontId="13" fillId="0" borderId="23" xfId="1" applyFont="1" applyFill="1" applyBorder="1" applyAlignment="1" applyProtection="1">
      <alignment wrapText="1"/>
    </xf>
    <xf numFmtId="0" fontId="13" fillId="0" borderId="27" xfId="1" applyFont="1" applyFill="1" applyBorder="1" applyAlignment="1" applyProtection="1">
      <alignment wrapText="1"/>
    </xf>
    <xf numFmtId="0" fontId="2" fillId="0" borderId="0" xfId="0" applyFont="1" applyProtection="1">
      <protection hidden="1"/>
    </xf>
    <xf numFmtId="0" fontId="4" fillId="0" borderId="0" xfId="0" applyFont="1" applyFill="1" applyBorder="1"/>
    <xf numFmtId="0" fontId="4" fillId="0" borderId="0" xfId="0" applyFont="1" applyBorder="1"/>
    <xf numFmtId="0" fontId="13" fillId="0" borderId="24" xfId="1" applyFont="1" applyFill="1" applyBorder="1" applyAlignment="1" applyProtection="1">
      <alignment vertical="center" wrapText="1"/>
    </xf>
    <xf numFmtId="0" fontId="15" fillId="3" borderId="0" xfId="0" applyFont="1" applyFill="1" applyBorder="1" applyProtection="1">
      <protection locked="0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Border="1" applyProtection="1">
      <protection hidden="1"/>
    </xf>
    <xf numFmtId="0" fontId="30" fillId="0" borderId="0" xfId="0" applyFont="1"/>
    <xf numFmtId="0" fontId="29" fillId="0" borderId="0" xfId="0" applyFont="1"/>
    <xf numFmtId="0" fontId="31" fillId="0" borderId="0" xfId="0" applyFont="1" applyProtection="1">
      <protection locked="0"/>
    </xf>
    <xf numFmtId="0" fontId="26" fillId="0" borderId="0" xfId="0" applyFont="1" applyAlignment="1">
      <alignment horizontal="right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4" xfId="0" applyFont="1" applyBorder="1" applyProtection="1">
      <protection locked="0"/>
    </xf>
    <xf numFmtId="0" fontId="15" fillId="5" borderId="33" xfId="0" applyFont="1" applyFill="1" applyBorder="1" applyProtection="1">
      <protection locked="0"/>
    </xf>
    <xf numFmtId="0" fontId="15" fillId="3" borderId="7" xfId="0" applyFont="1" applyFill="1" applyBorder="1" applyProtection="1">
      <protection locked="0"/>
    </xf>
    <xf numFmtId="0" fontId="25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Protection="1">
      <protection locked="0"/>
    </xf>
    <xf numFmtId="0" fontId="15" fillId="0" borderId="16" xfId="0" applyFont="1" applyBorder="1" applyProtection="1">
      <protection locked="0"/>
    </xf>
    <xf numFmtId="0" fontId="15" fillId="5" borderId="10" xfId="0" applyFont="1" applyFill="1" applyBorder="1" applyProtection="1">
      <protection locked="0"/>
    </xf>
    <xf numFmtId="0" fontId="15" fillId="3" borderId="0" xfId="0" applyFont="1" applyFill="1" applyProtection="1"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4" borderId="1" xfId="0" applyFont="1" applyFill="1" applyBorder="1" applyProtection="1">
      <protection locked="0"/>
    </xf>
    <xf numFmtId="0" fontId="15" fillId="5" borderId="22" xfId="0" applyFont="1" applyFill="1" applyBorder="1" applyProtection="1">
      <protection locked="0"/>
    </xf>
    <xf numFmtId="0" fontId="15" fillId="5" borderId="0" xfId="0" applyFont="1" applyFill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5" borderId="5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15" fillId="3" borderId="20" xfId="0" applyFont="1" applyFill="1" applyBorder="1"/>
    <xf numFmtId="0" fontId="15" fillId="0" borderId="0" xfId="0" applyFont="1" applyProtection="1">
      <protection locked="0"/>
    </xf>
    <xf numFmtId="0" fontId="15" fillId="5" borderId="0" xfId="0" applyFont="1" applyFill="1" applyProtection="1">
      <protection locked="0"/>
    </xf>
    <xf numFmtId="0" fontId="15" fillId="5" borderId="30" xfId="0" applyFont="1" applyFill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5" borderId="7" xfId="0" applyFont="1" applyFill="1" applyBorder="1" applyProtection="1">
      <protection locked="0"/>
    </xf>
    <xf numFmtId="0" fontId="15" fillId="3" borderId="8" xfId="0" applyFont="1" applyFill="1" applyBorder="1" applyProtection="1">
      <protection locked="0"/>
    </xf>
    <xf numFmtId="0" fontId="25" fillId="4" borderId="3" xfId="0" applyFont="1" applyFill="1" applyBorder="1" applyProtection="1">
      <protection locked="0"/>
    </xf>
    <xf numFmtId="0" fontId="15" fillId="4" borderId="18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5" borderId="19" xfId="0" applyFont="1" applyFill="1" applyBorder="1" applyProtection="1">
      <protection locked="0"/>
    </xf>
    <xf numFmtId="0" fontId="15" fillId="5" borderId="9" xfId="0" applyFont="1" applyFill="1" applyBorder="1" applyProtection="1">
      <protection locked="0"/>
    </xf>
    <xf numFmtId="0" fontId="15" fillId="3" borderId="7" xfId="0" applyFont="1" applyFill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0" fontId="15" fillId="0" borderId="3" xfId="0" applyFont="1" applyBorder="1" applyProtection="1">
      <protection locked="0"/>
    </xf>
    <xf numFmtId="0" fontId="27" fillId="3" borderId="20" xfId="0" applyFont="1" applyFill="1" applyBorder="1" applyProtection="1">
      <protection locked="0"/>
    </xf>
    <xf numFmtId="0" fontId="6" fillId="3" borderId="20" xfId="0" applyFont="1" applyFill="1" applyBorder="1"/>
    <xf numFmtId="0" fontId="15" fillId="0" borderId="10" xfId="0" applyFont="1" applyBorder="1" applyProtection="1">
      <protection locked="0"/>
    </xf>
    <xf numFmtId="0" fontId="15" fillId="0" borderId="29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31" xfId="0" applyFont="1" applyBorder="1" applyProtection="1">
      <protection locked="0"/>
    </xf>
    <xf numFmtId="0" fontId="15" fillId="0" borderId="32" xfId="0" applyFont="1" applyBorder="1" applyProtection="1">
      <protection locked="0"/>
    </xf>
    <xf numFmtId="0" fontId="15" fillId="5" borderId="6" xfId="0" applyFont="1" applyFill="1" applyBorder="1" applyProtection="1"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25" fillId="3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0" fontId="15" fillId="4" borderId="0" xfId="0" applyFont="1" applyFill="1" applyBorder="1" applyProtection="1">
      <protection locked="0"/>
    </xf>
    <xf numFmtId="0" fontId="16" fillId="4" borderId="0" xfId="0" applyFont="1" applyFill="1" applyBorder="1" applyProtection="1">
      <protection locked="0"/>
    </xf>
    <xf numFmtId="0" fontId="25" fillId="4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4" fillId="2" borderId="0" xfId="0" applyFont="1" applyFill="1"/>
    <xf numFmtId="0" fontId="6" fillId="0" borderId="0" xfId="0" applyFont="1" applyAlignment="1">
      <alignment horizontal="right"/>
    </xf>
    <xf numFmtId="0" fontId="26" fillId="0" borderId="0" xfId="0" applyFont="1"/>
    <xf numFmtId="0" fontId="6" fillId="0" borderId="0" xfId="0" applyFont="1"/>
    <xf numFmtId="0" fontId="27" fillId="0" borderId="0" xfId="0" applyFon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7AF4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a.wikipedia.org/wiki/L%27Horta_Sud_(hist%C3%B2rica)" TargetMode="External"/><Relationship Id="rId18" Type="http://schemas.openxmlformats.org/officeDocument/2006/relationships/hyperlink" Target="https://ca.wikipedia.org/wiki/El_Rac%C3%B3_d%27Adem%C3%BAs" TargetMode="External"/><Relationship Id="rId26" Type="http://schemas.openxmlformats.org/officeDocument/2006/relationships/hyperlink" Target="https://ca.wikipedia.org/wiki/El_Vinalop%C3%B3_Mitj%C3%A0" TargetMode="External"/><Relationship Id="rId39" Type="http://schemas.openxmlformats.org/officeDocument/2006/relationships/hyperlink" Target="https://ca.wikipedia.org/wiki/El_Comtat" TargetMode="External"/><Relationship Id="rId21" Type="http://schemas.openxmlformats.org/officeDocument/2006/relationships/hyperlink" Target="https://ca.wikipedia.org/wiki/Els_Serrans" TargetMode="External"/><Relationship Id="rId34" Type="http://schemas.openxmlformats.org/officeDocument/2006/relationships/hyperlink" Target="https://ca.wikipedia.org/wiki/El_Baix_Maestrat" TargetMode="External"/><Relationship Id="rId42" Type="http://schemas.openxmlformats.org/officeDocument/2006/relationships/hyperlink" Target="https://ca.wikipedia.org/wiki/L%27Horta_Nord" TargetMode="External"/><Relationship Id="rId47" Type="http://schemas.openxmlformats.org/officeDocument/2006/relationships/hyperlink" Target="https://ca.wikipedia.org/wiki/La_Plana_Alta" TargetMode="External"/><Relationship Id="rId50" Type="http://schemas.openxmlformats.org/officeDocument/2006/relationships/hyperlink" Target="https://ca.wikipedia.org/wiki/El_Rac%C3%B3_d%27Adem%C3%BAs" TargetMode="External"/><Relationship Id="rId55" Type="http://schemas.openxmlformats.org/officeDocument/2006/relationships/hyperlink" Target="https://ca.wikipedia.org/wiki/Comarca_de_Val%C3%A8ncia" TargetMode="External"/><Relationship Id="rId7" Type="http://schemas.openxmlformats.org/officeDocument/2006/relationships/hyperlink" Target="https://ca.wikipedia.org/wiki/El_Camp_de_T%C3%BAria" TargetMode="External"/><Relationship Id="rId12" Type="http://schemas.openxmlformats.org/officeDocument/2006/relationships/hyperlink" Target="https://ca.wikipedia.org/wiki/L%27Horta_Nord" TargetMode="External"/><Relationship Id="rId17" Type="http://schemas.openxmlformats.org/officeDocument/2006/relationships/hyperlink" Target="https://ca.wikipedia.org/wiki/La_Plana_d%27Utiel-Requena" TargetMode="External"/><Relationship Id="rId25" Type="http://schemas.openxmlformats.org/officeDocument/2006/relationships/hyperlink" Target="https://ca.wikipedia.org/wiki/La_Vall_de_Cofrents-Aiora" TargetMode="External"/><Relationship Id="rId33" Type="http://schemas.openxmlformats.org/officeDocument/2006/relationships/hyperlink" Target="https://ca.wikipedia.org/wiki/L%27Alt_Vinalop%C3%B3" TargetMode="External"/><Relationship Id="rId38" Type="http://schemas.openxmlformats.org/officeDocument/2006/relationships/hyperlink" Target="https://ca.wikipedia.org/wiki/El_Camp_de_T%C3%BAria" TargetMode="External"/><Relationship Id="rId46" Type="http://schemas.openxmlformats.org/officeDocument/2006/relationships/hyperlink" Target="https://ca.wikipedia.org/wiki/Els_Ports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ca.wikipedia.org/wiki/L%27Alcoi%C3%A0" TargetMode="External"/><Relationship Id="rId16" Type="http://schemas.openxmlformats.org/officeDocument/2006/relationships/hyperlink" Target="https://ca.wikipedia.org/wiki/Els_Ports" TargetMode="External"/><Relationship Id="rId20" Type="http://schemas.openxmlformats.org/officeDocument/2006/relationships/hyperlink" Target="https://ca.wikipedia.org/wiki/La_Ribera_Baixa" TargetMode="External"/><Relationship Id="rId29" Type="http://schemas.openxmlformats.org/officeDocument/2006/relationships/hyperlink" Target="https://ca.wikipedia.org/wiki/L%27Alcalat%C3%A9n" TargetMode="External"/><Relationship Id="rId41" Type="http://schemas.openxmlformats.org/officeDocument/2006/relationships/hyperlink" Target="https://ca.wikipedia.org/wiki/La_Foia_de_Bunyol" TargetMode="External"/><Relationship Id="rId54" Type="http://schemas.openxmlformats.org/officeDocument/2006/relationships/hyperlink" Target="https://ca.wikipedia.org/wiki/La_Safor" TargetMode="External"/><Relationship Id="rId1" Type="http://schemas.openxmlformats.org/officeDocument/2006/relationships/hyperlink" Target="https://ca.wikipedia.org/wiki/L%27Alacant%C3%AD" TargetMode="External"/><Relationship Id="rId6" Type="http://schemas.openxmlformats.org/officeDocument/2006/relationships/hyperlink" Target="https://ca.wikipedia.org/wiki/El_Baix_Vinalop%C3%B3" TargetMode="External"/><Relationship Id="rId11" Type="http://schemas.openxmlformats.org/officeDocument/2006/relationships/hyperlink" Target="https://ca.wikipedia.org/wiki/La_Foia_de_Bunyol" TargetMode="External"/><Relationship Id="rId24" Type="http://schemas.openxmlformats.org/officeDocument/2006/relationships/hyperlink" Target="https://ca.wikipedia.org/wiki/La_Vall_d%27Albaida" TargetMode="External"/><Relationship Id="rId32" Type="http://schemas.openxmlformats.org/officeDocument/2006/relationships/hyperlink" Target="https://ca.wikipedia.org/wiki/L%27Alt_Pal%C3%A0ncia" TargetMode="External"/><Relationship Id="rId37" Type="http://schemas.openxmlformats.org/officeDocument/2006/relationships/hyperlink" Target="https://ca.wikipedia.org/wiki/El_Camp_de_Morvedre" TargetMode="External"/><Relationship Id="rId40" Type="http://schemas.openxmlformats.org/officeDocument/2006/relationships/hyperlink" Target="https://ca.wikipedia.org/wiki/La_Costera" TargetMode="External"/><Relationship Id="rId45" Type="http://schemas.openxmlformats.org/officeDocument/2006/relationships/hyperlink" Target="https://ca.wikipedia.org/wiki/La_Marina_Baixa" TargetMode="External"/><Relationship Id="rId53" Type="http://schemas.openxmlformats.org/officeDocument/2006/relationships/hyperlink" Target="https://ca.wikipedia.org/wiki/Els_Serrans" TargetMode="External"/><Relationship Id="rId58" Type="http://schemas.openxmlformats.org/officeDocument/2006/relationships/hyperlink" Target="https://ca.wikipedia.org/wiki/El_Vinalop%C3%B3_Mitj%C3%A0" TargetMode="External"/><Relationship Id="rId5" Type="http://schemas.openxmlformats.org/officeDocument/2006/relationships/hyperlink" Target="https://ca.wikipedia.org/wiki/El_Baix_Segura" TargetMode="External"/><Relationship Id="rId15" Type="http://schemas.openxmlformats.org/officeDocument/2006/relationships/hyperlink" Target="https://ca.wikipedia.org/wiki/La_Marina_Baixa" TargetMode="External"/><Relationship Id="rId23" Type="http://schemas.openxmlformats.org/officeDocument/2006/relationships/hyperlink" Target="https://ca.wikipedia.org/wiki/Comarca_de_Val%C3%A8ncia" TargetMode="External"/><Relationship Id="rId28" Type="http://schemas.openxmlformats.org/officeDocument/2006/relationships/hyperlink" Target="https://ca.wikipedia.org/wiki/L%27Alcoi%C3%A0" TargetMode="External"/><Relationship Id="rId36" Type="http://schemas.openxmlformats.org/officeDocument/2006/relationships/hyperlink" Target="https://ca.wikipedia.org/wiki/El_Baix_Vinalop%C3%B3" TargetMode="External"/><Relationship Id="rId49" Type="http://schemas.openxmlformats.org/officeDocument/2006/relationships/hyperlink" Target="https://ca.wikipedia.org/wiki/La_Plana_d%27Utiel-Requena" TargetMode="External"/><Relationship Id="rId57" Type="http://schemas.openxmlformats.org/officeDocument/2006/relationships/hyperlink" Target="https://ca.wikipedia.org/wiki/La_Vall_de_Cofrents-Aiora" TargetMode="External"/><Relationship Id="rId10" Type="http://schemas.openxmlformats.org/officeDocument/2006/relationships/hyperlink" Target="https://ca.wikipedia.org/wiki/La_Costera" TargetMode="External"/><Relationship Id="rId19" Type="http://schemas.openxmlformats.org/officeDocument/2006/relationships/hyperlink" Target="https://ca.wikipedia.org/wiki/La_Ribera_Alta" TargetMode="External"/><Relationship Id="rId31" Type="http://schemas.openxmlformats.org/officeDocument/2006/relationships/hyperlink" Target="https://ca.wikipedia.org/wiki/L%27Alt_Millars" TargetMode="External"/><Relationship Id="rId44" Type="http://schemas.openxmlformats.org/officeDocument/2006/relationships/hyperlink" Target="https://ca.wikipedia.org/wiki/La_Marina_Alta" TargetMode="External"/><Relationship Id="rId52" Type="http://schemas.openxmlformats.org/officeDocument/2006/relationships/hyperlink" Target="https://ca.wikipedia.org/wiki/La_Ribera_Baixa" TargetMode="External"/><Relationship Id="rId4" Type="http://schemas.openxmlformats.org/officeDocument/2006/relationships/hyperlink" Target="https://ca.wikipedia.org/wiki/L%27Alt_Vinalop%C3%B3" TargetMode="External"/><Relationship Id="rId9" Type="http://schemas.openxmlformats.org/officeDocument/2006/relationships/hyperlink" Target="https://ca.wikipedia.org/wiki/El_Comtat" TargetMode="External"/><Relationship Id="rId14" Type="http://schemas.openxmlformats.org/officeDocument/2006/relationships/hyperlink" Target="https://ca.wikipedia.org/wiki/La_Marina_Alta" TargetMode="External"/><Relationship Id="rId22" Type="http://schemas.openxmlformats.org/officeDocument/2006/relationships/hyperlink" Target="https://ca.wikipedia.org/wiki/La_Safor" TargetMode="External"/><Relationship Id="rId27" Type="http://schemas.openxmlformats.org/officeDocument/2006/relationships/hyperlink" Target="https://ca.wikipedia.org/wiki/L%27Alacant%C3%AD" TargetMode="External"/><Relationship Id="rId30" Type="http://schemas.openxmlformats.org/officeDocument/2006/relationships/hyperlink" Target="https://ca.wikipedia.org/wiki/L%27Alt_Maestrat" TargetMode="External"/><Relationship Id="rId35" Type="http://schemas.openxmlformats.org/officeDocument/2006/relationships/hyperlink" Target="https://ca.wikipedia.org/wiki/El_Baix_Segura" TargetMode="External"/><Relationship Id="rId43" Type="http://schemas.openxmlformats.org/officeDocument/2006/relationships/hyperlink" Target="https://ca.wikipedia.org/wiki/L%27Horta_Sud_(hist%C3%B2rica)" TargetMode="External"/><Relationship Id="rId48" Type="http://schemas.openxmlformats.org/officeDocument/2006/relationships/hyperlink" Target="https://ca.wikipedia.org/wiki/La_Plana_Baixa" TargetMode="External"/><Relationship Id="rId56" Type="http://schemas.openxmlformats.org/officeDocument/2006/relationships/hyperlink" Target="https://ca.wikipedia.org/wiki/La_Vall_d%27Albaida" TargetMode="External"/><Relationship Id="rId8" Type="http://schemas.openxmlformats.org/officeDocument/2006/relationships/hyperlink" Target="https://ca.wikipedia.org/wiki/La_Canal_de_Navarr%C3%A9s" TargetMode="External"/><Relationship Id="rId51" Type="http://schemas.openxmlformats.org/officeDocument/2006/relationships/hyperlink" Target="https://ca.wikipedia.org/wiki/La_Ribera_Alta" TargetMode="External"/><Relationship Id="rId3" Type="http://schemas.openxmlformats.org/officeDocument/2006/relationships/hyperlink" Target="https://ca.wikipedia.org/wiki/L%27Alt_Milla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8"/>
  <sheetViews>
    <sheetView tabSelected="1" topLeftCell="A13" zoomScale="115" zoomScaleNormal="115" workbookViewId="0">
      <selection activeCell="C33" sqref="C33"/>
    </sheetView>
  </sheetViews>
  <sheetFormatPr baseColWidth="10" defaultRowHeight="15.75"/>
  <cols>
    <col min="1" max="1" width="2.140625" customWidth="1"/>
    <col min="2" max="2" width="18.85546875" style="81" customWidth="1"/>
    <col min="3" max="3" width="14.7109375" style="221" bestFit="1" customWidth="1"/>
    <col min="4" max="4" width="10.42578125" style="41" bestFit="1" customWidth="1"/>
    <col min="5" max="5" width="16.140625" style="188" customWidth="1"/>
    <col min="6" max="6" width="8.5703125" style="41" bestFit="1" customWidth="1"/>
    <col min="7" max="7" width="15.85546875" style="188" customWidth="1"/>
    <col min="8" max="8" width="8.85546875" style="41" customWidth="1"/>
    <col min="9" max="9" width="16.140625" style="188" customWidth="1"/>
    <col min="10" max="10" width="8.5703125" style="41" bestFit="1" customWidth="1"/>
    <col min="11" max="11" width="15" style="188" customWidth="1"/>
    <col min="12" max="12" width="8.5703125" style="41" bestFit="1" customWidth="1"/>
    <col min="13" max="13" width="14.140625" style="188" customWidth="1"/>
    <col min="14" max="14" width="10.5703125" style="41" customWidth="1"/>
    <col min="15" max="15" width="10.42578125" style="5" customWidth="1"/>
    <col min="16" max="16" width="5.28515625" style="41" customWidth="1"/>
    <col min="17" max="17" width="5.5703125" style="5" customWidth="1"/>
    <col min="18" max="18" width="9.85546875" style="161" customWidth="1"/>
    <col min="19" max="19" width="6.28515625" hidden="1" customWidth="1"/>
    <col min="20" max="20" width="6.42578125" customWidth="1"/>
    <col min="21" max="21" width="16.140625" customWidth="1"/>
    <col min="22" max="22" width="12" customWidth="1"/>
    <col min="23" max="23" width="11.42578125" style="225" customWidth="1"/>
    <col min="24" max="24" width="42.85546875" style="7" customWidth="1"/>
    <col min="25" max="25" width="31.42578125" style="7" customWidth="1"/>
    <col min="26" max="26" width="5" style="84" customWidth="1"/>
    <col min="27" max="27" width="18.85546875" style="7" customWidth="1"/>
    <col min="28" max="28" width="17.28515625" style="2" customWidth="1"/>
    <col min="29" max="29" width="3.28515625" style="2" customWidth="1"/>
    <col min="30" max="30" width="21.85546875" style="2" customWidth="1"/>
    <col min="31" max="31" width="4.7109375" style="2" customWidth="1"/>
    <col min="32" max="32" width="20.140625" style="2" customWidth="1"/>
    <col min="33" max="33" width="4.7109375" style="2" customWidth="1"/>
    <col min="34" max="34" width="17.42578125" style="2" customWidth="1"/>
    <col min="35" max="35" width="4.7109375" style="2" customWidth="1"/>
    <col min="36" max="36" width="18" style="137" customWidth="1"/>
    <col min="37" max="37" width="22.42578125" style="2" customWidth="1"/>
    <col min="38" max="38" width="10.42578125" style="2" customWidth="1"/>
    <col min="39" max="39" width="4.7109375" style="2" customWidth="1"/>
    <col min="40" max="42" width="4.7109375" style="7" customWidth="1"/>
    <col min="43" max="43" width="3.5703125" style="7" customWidth="1"/>
    <col min="44" max="44" width="4.7109375" style="7" customWidth="1"/>
    <col min="45" max="45" width="4.28515625" style="7" customWidth="1"/>
    <col min="46" max="46" width="5.42578125" style="7" customWidth="1"/>
    <col min="47" max="47" width="4.5703125" style="7" customWidth="1"/>
    <col min="48" max="48" width="6" style="7" customWidth="1"/>
    <col min="49" max="49" width="4.85546875" style="7" customWidth="1"/>
    <col min="51" max="51" width="2.85546875" customWidth="1"/>
    <col min="53" max="53" width="2.5703125" customWidth="1"/>
    <col min="55" max="55" width="2.85546875" customWidth="1"/>
    <col min="59" max="59" width="11.85546875" bestFit="1" customWidth="1"/>
    <col min="69" max="69" width="7.42578125" style="7" bestFit="1" customWidth="1"/>
  </cols>
  <sheetData>
    <row r="1" spans="1:69" s="12" customFormat="1" ht="33.75" customHeight="1" thickBot="1">
      <c r="B1" s="23" t="s">
        <v>123</v>
      </c>
      <c r="C1" s="164"/>
      <c r="D1" s="37"/>
      <c r="E1" s="165"/>
      <c r="F1" s="37"/>
      <c r="G1" s="165"/>
      <c r="H1" s="37"/>
      <c r="I1" s="165"/>
      <c r="J1" s="166"/>
      <c r="K1" s="167"/>
      <c r="L1" s="37"/>
      <c r="M1" s="165"/>
      <c r="N1" s="37"/>
      <c r="O1" s="13"/>
      <c r="P1" s="37"/>
      <c r="Q1" s="13"/>
      <c r="R1" s="158"/>
      <c r="U1" s="157" t="s">
        <v>36</v>
      </c>
      <c r="V1" s="11"/>
      <c r="W1" s="157"/>
      <c r="X1" s="14"/>
      <c r="Y1" s="14"/>
      <c r="Z1" s="84" t="s">
        <v>82</v>
      </c>
      <c r="AA1" s="149" t="s">
        <v>86</v>
      </c>
      <c r="AB1" s="101" t="s">
        <v>119</v>
      </c>
      <c r="AC1" s="25"/>
      <c r="AD1" s="102" t="s">
        <v>96</v>
      </c>
      <c r="AE1" s="25"/>
      <c r="AF1" s="103" t="s">
        <v>115</v>
      </c>
      <c r="AG1" s="25"/>
      <c r="AH1" s="104"/>
      <c r="AI1" s="25"/>
      <c r="AJ1" s="136"/>
      <c r="AK1" s="25"/>
      <c r="AL1" s="25"/>
      <c r="AM1" s="105" t="s">
        <v>124</v>
      </c>
      <c r="AN1" s="14"/>
      <c r="AO1" s="14"/>
      <c r="AP1" s="14"/>
      <c r="AQ1" s="14"/>
      <c r="AR1" s="14"/>
      <c r="AS1" s="14"/>
      <c r="AT1" s="14"/>
      <c r="AU1" s="14"/>
      <c r="AV1" s="14"/>
      <c r="AW1" s="14"/>
      <c r="BQ1" s="14"/>
    </row>
    <row r="2" spans="1:69" ht="16.5" thickBot="1">
      <c r="B2" s="76"/>
      <c r="C2" s="168"/>
      <c r="D2" s="38"/>
      <c r="E2" s="169"/>
      <c r="F2" s="38"/>
      <c r="G2" s="169"/>
      <c r="H2" s="38"/>
      <c r="I2" s="169"/>
      <c r="J2" s="38"/>
      <c r="K2" s="169"/>
      <c r="L2" s="92"/>
      <c r="M2" s="170"/>
      <c r="N2" s="92"/>
      <c r="O2" s="6"/>
      <c r="R2" s="158"/>
      <c r="U2" s="157" t="s">
        <v>37</v>
      </c>
      <c r="V2" s="11"/>
      <c r="W2" s="157"/>
      <c r="Z2" s="84" t="s">
        <v>82</v>
      </c>
      <c r="AA2" s="149" t="s">
        <v>87</v>
      </c>
      <c r="AB2" s="106" t="s">
        <v>151</v>
      </c>
      <c r="AC2" s="2" t="s">
        <v>31</v>
      </c>
      <c r="AD2" s="107" t="s">
        <v>91</v>
      </c>
      <c r="AF2" s="108" t="s">
        <v>101</v>
      </c>
      <c r="AH2" s="109"/>
      <c r="AN2" s="222" t="s">
        <v>125</v>
      </c>
      <c r="AO2" s="222"/>
      <c r="AP2" s="222"/>
      <c r="AQ2" s="222"/>
      <c r="AR2" s="222"/>
      <c r="AS2" s="222"/>
      <c r="AT2" s="222"/>
      <c r="AU2" s="222"/>
    </row>
    <row r="3" spans="1:69" ht="17.25" thickTop="1" thickBot="1">
      <c r="A3" s="21">
        <v>4</v>
      </c>
      <c r="B3" s="75" t="s">
        <v>86</v>
      </c>
      <c r="C3" s="171"/>
      <c r="D3" s="39" t="str">
        <f>IF(C3=$AA$10,"Elx",IF(C3=$AA$34,"Elda",IF(C3=$AA$2,"Alcoi",IF(C3=$AA$21,"Vila Joiosa",""))))</f>
        <v/>
      </c>
      <c r="E3" s="172"/>
      <c r="F3" s="39" t="str">
        <f>IF(E3=$AA$10,"Elx",IF(E3=$AA$34,"Elda",IF(E3=$AA$2,"Alcoi",IF(E3=$AA$21,"Vila Joiosa",""))))</f>
        <v/>
      </c>
      <c r="G3" s="172"/>
      <c r="H3" s="39" t="str">
        <f>IF(G3=$AA$10,"Elx",IF(G3=$AA$34,"Elda",IF(G3=$AA$2,"Alcoi",IF(G3=$AA$21,"Vila Joiosa",""))))</f>
        <v/>
      </c>
      <c r="I3" s="172"/>
      <c r="J3" s="39" t="str">
        <f>IF(I3=$AA$10,"Elx",IF(I3=$AA$34,"Elda",IF(I3=$AA$2,"Alcoi",IF(I3=$AA$21,"Vila Joiosa",""))))</f>
        <v/>
      </c>
      <c r="K3" s="173"/>
      <c r="L3" s="134"/>
      <c r="M3" s="174"/>
      <c r="N3" s="96"/>
      <c r="O3" s="96"/>
      <c r="P3" s="91"/>
      <c r="R3" s="33" t="str">
        <f>IF(OR(C3="",E3="",G3="",I3=""),"INCOMPLERT",IF(OR(C3=E3,C3=G3,C3=I3,E3=G3,E3=I3,G3=I3),"DUPLICAT",""))</f>
        <v>INCOMPLERT</v>
      </c>
      <c r="U3" s="69" t="str">
        <f ca="1">INDEX($AJ$12:$AJ$45,RANDBETWEEN(1,COUNTA($AJ$12:$AJ$45)),1)</f>
        <v>16-el Comtat</v>
      </c>
      <c r="V3" s="33"/>
      <c r="W3" s="33"/>
      <c r="X3" s="152"/>
      <c r="Y3" s="152"/>
      <c r="Z3" s="84" t="s">
        <v>82</v>
      </c>
      <c r="AA3" s="7" t="s">
        <v>88</v>
      </c>
      <c r="AB3" s="110" t="s">
        <v>150</v>
      </c>
      <c r="AC3" s="26" t="s">
        <v>11</v>
      </c>
      <c r="AD3" s="107" t="s">
        <v>143</v>
      </c>
      <c r="AF3" s="108" t="s">
        <v>102</v>
      </c>
      <c r="AM3" s="111">
        <v>4</v>
      </c>
      <c r="AN3" s="7" t="str">
        <f>IF(D3&gt;"",1,"")</f>
        <v/>
      </c>
      <c r="AO3" s="7" t="str">
        <f>IF(F3&gt;"",1,"")</f>
        <v/>
      </c>
      <c r="AP3" s="7" t="str">
        <f>IF(H3&gt;"",1,"")</f>
        <v/>
      </c>
      <c r="AQ3" s="7" t="str">
        <f>IF(J3&gt;"",1,"")</f>
        <v/>
      </c>
      <c r="AR3" s="7" t="str">
        <f t="shared" ref="AR3:AR16" si="0">IF(L3&gt;"",1,"")</f>
        <v/>
      </c>
      <c r="AS3" s="7" t="str">
        <f>IF(L3&gt;"",1,"")</f>
        <v/>
      </c>
      <c r="AT3" s="7" t="str">
        <f>IF(P3&gt;"",1,"")</f>
        <v/>
      </c>
      <c r="AV3" s="7" t="str">
        <f t="shared" ref="AV3:AW3" si="1">IF(Q3&gt;"",1,"")</f>
        <v/>
      </c>
      <c r="AW3" s="7">
        <f t="shared" si="1"/>
        <v>1</v>
      </c>
    </row>
    <row r="4" spans="1:69" ht="17.25" thickTop="1" thickBot="1">
      <c r="A4" s="21">
        <v>6</v>
      </c>
      <c r="B4" s="75" t="s">
        <v>87</v>
      </c>
      <c r="C4" s="175"/>
      <c r="D4" s="39" t="str">
        <f>IF(C4=$AA$1,"Alacant",IF(C4=$AA$34,"Elda",IF(C4=$AA$7,"Villena",IF(C4=$AA$32,"Ontinyent",IF(C4=$AA$14,"Cocentaina",IF(C4=$AA$21,"la vila joiosa",""))))))</f>
        <v/>
      </c>
      <c r="E4" s="176"/>
      <c r="F4" s="39" t="str">
        <f>IF(E4=$AA$1,"Alacant",IF(E4=$AA$34,"Elda",IF(E4=$AA$7,"Villena",IF(E4=$AA$32,"Ontinyent",IF(E4=$AA$14,"Cocentaina",IF(E4=$AA$21,"la vila joiosa",""))))))</f>
        <v/>
      </c>
      <c r="G4" s="176"/>
      <c r="H4" s="39" t="str">
        <f>IF(G4=$AA$1,"Alacant",IF(G4=$AA$34,"Elda",IF(G4=$AA$7,"Villena",IF(G4=$AA$32,"Ontinyent",IF(G4=$AA$14,"Cocentaina",IF(G4=$AA$21,"la vila joiosa",""))))))</f>
        <v/>
      </c>
      <c r="I4" s="176"/>
      <c r="J4" s="39" t="str">
        <f>IF(I4=$AA$1,"Alacant",IF(I4=$AA$34,"Elda",IF(I4=$AA$7,"Villena",IF(I4=$AA$32,"Ontinyent",IF(I4=$AA$14,"Cocentaina",IF(I4=$AA$21,"la vila joiosa",""))))))</f>
        <v/>
      </c>
      <c r="K4" s="176"/>
      <c r="L4" s="39" t="str">
        <f>IF(K4=$AA$1,"Alacant",IF(K4=$AA$34,"Elda",IF(K4=$AA$7,"Villena",IF(K4=$AA$32,"Ontinyent",IF(K4=$AA$14,"Cocentaina",IF(K4=$AA$21,"la vila joiosa",""))))))</f>
        <v/>
      </c>
      <c r="M4" s="177"/>
      <c r="N4" s="39" t="str">
        <f>IF(M4=$AA$1,"Alacant",IF(M4=$AA$34,"Elda",IF(M4=$AA$7,"Villena",IF(M4=$AA$32,"Ontinyent",IF(M4=$AA$14,"Cocentaina",IF(M4=$AA$21,"la vila joiosa",""))))))</f>
        <v/>
      </c>
      <c r="O4" s="98"/>
      <c r="P4" s="99"/>
      <c r="R4" s="33" t="str">
        <f>IF(OR(C4="",E4="",G4="",I4="",K4="",M4=""),"INCOMPLERT",IF(OR(C4=E4,C4=G4,C4=I4,C4=K4,C4=M4,E4=G4,E4=I4,E4=K4,E4=M4,G4=I4,G4=K4,G4=M4,I4=K4,I4=M4,K4=M4),"DUPLICAT",""))</f>
        <v>INCOMPLERT</v>
      </c>
      <c r="U4" s="69" t="str">
        <f t="shared" ref="U4:U6" ca="1" si="2">INDEX($AJ$12:$AJ$53,RANDBETWEEN(1,COUNTA($AJ$12:$AJ$53)),1)</f>
        <v>10-el Baix Maestrat</v>
      </c>
      <c r="V4" s="33"/>
      <c r="W4" s="33"/>
      <c r="X4" s="152"/>
      <c r="Y4" s="152"/>
      <c r="Z4" s="84" t="s">
        <v>82</v>
      </c>
      <c r="AA4" s="7" t="s">
        <v>89</v>
      </c>
      <c r="AC4" s="26" t="s">
        <v>7</v>
      </c>
      <c r="AD4" s="107" t="s">
        <v>144</v>
      </c>
      <c r="AF4" s="108" t="s">
        <v>103</v>
      </c>
      <c r="AH4" s="112"/>
      <c r="AM4" s="111">
        <v>6</v>
      </c>
      <c r="AN4" s="7" t="str">
        <f t="shared" ref="AN4:AN16" si="3">IF(D4&gt;"",1,"")</f>
        <v/>
      </c>
      <c r="AO4" s="7" t="str">
        <f t="shared" ref="AO4:AO16" si="4">IF(F4&gt;"",1,"")</f>
        <v/>
      </c>
      <c r="AP4" s="7" t="str">
        <f t="shared" ref="AP4:AP16" si="5">IF(H4&gt;"",1,"")</f>
        <v/>
      </c>
      <c r="AQ4" s="7" t="str">
        <f t="shared" ref="AQ4:AQ16" si="6">IF(J4&gt;"",1,"")</f>
        <v/>
      </c>
      <c r="AR4" s="7" t="str">
        <f t="shared" si="0"/>
        <v/>
      </c>
      <c r="AS4" s="7" t="str">
        <f t="shared" ref="AS4:AS16" si="7">IF(N4&gt;"",1,"")</f>
        <v/>
      </c>
      <c r="AT4" s="7" t="str">
        <f t="shared" ref="AT4:AT16" si="8">IF(P4&gt;"",1,"")</f>
        <v/>
      </c>
    </row>
    <row r="5" spans="1:69" ht="17.25" thickTop="1" thickBot="1">
      <c r="A5" s="21">
        <v>4</v>
      </c>
      <c r="B5" s="75" t="s">
        <v>88</v>
      </c>
      <c r="C5" s="175"/>
      <c r="D5" s="39" t="str">
        <f>IF(C5=$AA$4,"Albocàsser",IF(C5=$AA$23,"Castelló",IF(C5=$AA$24,"Borriana",IF(C5=$AA$5,"Cirat",""))))</f>
        <v/>
      </c>
      <c r="E5" s="176"/>
      <c r="F5" s="39" t="str">
        <f>IF(E5=$AA$4,"Albocàsser",IF(E5=$AA$23,"Castelló",IF(E5=$AA$24,"Borriana",IF(E5=$AA$5,"Cirat",""))))</f>
        <v/>
      </c>
      <c r="G5" s="176"/>
      <c r="H5" s="39" t="str">
        <f>IF(G5=$AA$4,"Albocàsser",IF(G5=$AA$23,"Castelló",IF(G5=$AA$24,"Borriana",IF(G5=$AA$5,"Cirat",""))))</f>
        <v/>
      </c>
      <c r="I5" s="176"/>
      <c r="J5" s="39" t="str">
        <f>IF(I5=$AA$4,"Albocàsser",IF(I5=$AA$23,"Castelló",IF(I5=$AA$24,"Borriana",IF(I5=$AA$5,"Cirat",""))))</f>
        <v/>
      </c>
      <c r="K5" s="178"/>
      <c r="L5" s="133"/>
      <c r="M5" s="179"/>
      <c r="N5" s="86"/>
      <c r="O5" s="35"/>
      <c r="P5" s="135"/>
      <c r="R5" s="33" t="str">
        <f>IF(OR(C5="",E5="",G5="",I5=""),"INCOMPLERT",IF(OR(C5=E5,C5=G5,C5=I5,E5=G5,E5=I5,G5=I5),"DUPLICAT",""))</f>
        <v>INCOMPLERT</v>
      </c>
      <c r="U5" s="69" t="str">
        <f t="shared" ca="1" si="2"/>
        <v>16-el Comtat</v>
      </c>
      <c r="V5" s="33"/>
      <c r="W5" s="33"/>
      <c r="X5" s="152"/>
      <c r="Y5" s="152"/>
      <c r="Z5" s="84" t="s">
        <v>82</v>
      </c>
      <c r="AA5" s="149" t="s">
        <v>90</v>
      </c>
      <c r="AB5" s="113" t="s">
        <v>93</v>
      </c>
      <c r="AC5" s="26" t="s">
        <v>6</v>
      </c>
      <c r="AD5" s="110" t="s">
        <v>101</v>
      </c>
      <c r="AF5" s="114" t="s">
        <v>112</v>
      </c>
      <c r="AH5" s="115"/>
      <c r="AM5" s="111">
        <v>4</v>
      </c>
      <c r="AN5" s="7" t="str">
        <f t="shared" si="3"/>
        <v/>
      </c>
      <c r="AO5" s="7" t="str">
        <f t="shared" si="4"/>
        <v/>
      </c>
      <c r="AP5" s="7" t="str">
        <f t="shared" si="5"/>
        <v/>
      </c>
      <c r="AQ5" s="7" t="str">
        <f t="shared" si="6"/>
        <v/>
      </c>
      <c r="AR5" s="7" t="str">
        <f t="shared" si="0"/>
        <v/>
      </c>
      <c r="AS5" s="7" t="str">
        <f>IF(L5&gt;"",1,"")</f>
        <v/>
      </c>
      <c r="AT5" s="7" t="str">
        <f t="shared" si="8"/>
        <v/>
      </c>
    </row>
    <row r="6" spans="1:69" ht="17.25" customHeight="1" thickBot="1">
      <c r="A6" s="21">
        <v>4</v>
      </c>
      <c r="B6" s="75" t="s">
        <v>89</v>
      </c>
      <c r="C6" s="180"/>
      <c r="D6" s="39" t="str">
        <f>IF(C6=$AA$22,"Morella",IF(C6=$AA$8,"Vinaròs",IF(C6=$AA$23,"Castelló",IF(C6=$AA$3,"Alcora",""))))</f>
        <v/>
      </c>
      <c r="E6" s="176"/>
      <c r="F6" s="39" t="str">
        <f>IF(E6=$AA$22,"Morella",IF(E6=$AA$8,"Vinaròs",IF(E6=$AA$23,"Castelló",IF(E6=$AA$3,"Alcora",""))))</f>
        <v/>
      </c>
      <c r="G6" s="176"/>
      <c r="H6" s="39" t="str">
        <f>IF(G6=$AA$22,"Morella",IF(G6=$AA$8,"Vinaròs",IF(G6=$AA$23,"Castelló",IF(G6=$AA$3,"Alcora",""))))</f>
        <v/>
      </c>
      <c r="I6" s="181"/>
      <c r="J6" s="39" t="str">
        <f>IF(I6=$AA$22,"Morella",IF(I6=$AA$8,"Vinaròs",IF(I6=$AA$23,"Castelló",IF(I6=$AA$3,"Alcora",""))))</f>
        <v/>
      </c>
      <c r="K6" s="182"/>
      <c r="L6" s="58"/>
      <c r="M6" s="156"/>
      <c r="N6" s="87"/>
      <c r="O6" s="32"/>
      <c r="R6" s="33" t="str">
        <f>IF(OR(C6="",E6="",G6="",I6=""),"INCOMPLERT",IF(OR(C6=E6,C6=G6,C6=I6,E6=G6,E6=I6,G6=I6),"DUPLICAT",""))</f>
        <v>INCOMPLERT</v>
      </c>
      <c r="U6" s="69" t="str">
        <f t="shared" ca="1" si="2"/>
        <v>16-el Comtat</v>
      </c>
      <c r="V6" s="33"/>
      <c r="W6" s="33"/>
      <c r="X6" s="152"/>
      <c r="Y6" s="152"/>
      <c r="Z6" s="84" t="s">
        <v>82</v>
      </c>
      <c r="AA6" s="7" t="s">
        <v>91</v>
      </c>
      <c r="AB6" s="107" t="s">
        <v>119</v>
      </c>
      <c r="AC6" s="26" t="s">
        <v>29</v>
      </c>
      <c r="AD6" s="109"/>
      <c r="AH6" s="112"/>
      <c r="AJ6" s="138" t="s">
        <v>128</v>
      </c>
      <c r="AM6" s="111">
        <v>4</v>
      </c>
      <c r="AN6" s="7" t="str">
        <f t="shared" si="3"/>
        <v/>
      </c>
      <c r="AO6" s="7" t="str">
        <f t="shared" si="4"/>
        <v/>
      </c>
      <c r="AP6" s="7" t="str">
        <f t="shared" si="5"/>
        <v/>
      </c>
      <c r="AQ6" s="7" t="str">
        <f t="shared" si="6"/>
        <v/>
      </c>
      <c r="AR6" s="7" t="str">
        <f t="shared" si="0"/>
        <v/>
      </c>
      <c r="AS6" s="7" t="str">
        <f t="shared" si="7"/>
        <v/>
      </c>
      <c r="AT6" s="7" t="str">
        <f t="shared" si="8"/>
        <v/>
      </c>
    </row>
    <row r="7" spans="1:69" ht="19.5" customHeight="1" thickTop="1" thickBot="1">
      <c r="A7" s="21">
        <v>3</v>
      </c>
      <c r="B7" s="75" t="s">
        <v>90</v>
      </c>
      <c r="C7" s="180"/>
      <c r="D7" s="39" t="str">
        <f>IF(C7=$AA$3,"Alcora",IF(C7=$AA$24,"Borriana",IF(C7=$AA$6,"Sogorb","")))</f>
        <v/>
      </c>
      <c r="E7" s="176"/>
      <c r="F7" s="39" t="str">
        <f>IF(E7=$AA$3,"Alcora",IF(E7=$AA$24,"Borriana",IF(E7=$AA$6,"Sogorb","")))</f>
        <v/>
      </c>
      <c r="G7" s="176"/>
      <c r="H7" s="39" t="str">
        <f>IF(G7=$AA$3,"Alcora",IF(G7=$AA$24,"Borriana",IF(G7=$AA$6,"Sogorb","")))</f>
        <v/>
      </c>
      <c r="I7" s="183"/>
      <c r="J7" s="62"/>
      <c r="K7" s="174"/>
      <c r="L7" s="42"/>
      <c r="M7" s="174"/>
      <c r="N7" s="43"/>
      <c r="O7" s="32"/>
      <c r="P7" s="51"/>
      <c r="Q7" s="6"/>
      <c r="R7" s="33" t="str">
        <f>IF(OR(C7="",E7="",G7=""),"INCOMPLERT",IF(OR(C7=E7,C7=G7,E7=G7,G7=E7),"DUPLICAT",""))</f>
        <v>INCOMPLERT</v>
      </c>
      <c r="V7" s="33"/>
      <c r="W7" s="33"/>
      <c r="Z7" s="84" t="s">
        <v>82</v>
      </c>
      <c r="AA7" s="149" t="s">
        <v>92</v>
      </c>
      <c r="AB7" s="107" t="s">
        <v>152</v>
      </c>
      <c r="AD7" s="116" t="s">
        <v>97</v>
      </c>
      <c r="AF7" s="116" t="s">
        <v>103</v>
      </c>
      <c r="AH7" s="115"/>
      <c r="AJ7" s="137" t="s">
        <v>129</v>
      </c>
      <c r="AM7" s="111">
        <v>3</v>
      </c>
      <c r="AN7" s="7" t="str">
        <f t="shared" si="3"/>
        <v/>
      </c>
      <c r="AO7" s="7" t="str">
        <f t="shared" si="4"/>
        <v/>
      </c>
      <c r="AP7" s="7" t="str">
        <f t="shared" si="5"/>
        <v/>
      </c>
      <c r="AQ7" s="7" t="str">
        <f t="shared" si="6"/>
        <v/>
      </c>
      <c r="AR7" s="7" t="str">
        <f t="shared" si="0"/>
        <v/>
      </c>
      <c r="AS7" s="7" t="str">
        <f t="shared" si="7"/>
        <v/>
      </c>
      <c r="AT7" s="7" t="str">
        <f t="shared" si="8"/>
        <v/>
      </c>
    </row>
    <row r="8" spans="1:69" ht="17.25" thickTop="1" thickBot="1">
      <c r="A8" s="21">
        <v>5</v>
      </c>
      <c r="B8" s="75" t="s">
        <v>91</v>
      </c>
      <c r="C8" s="180"/>
      <c r="D8" s="39" t="str">
        <f>IF(C8=$AA$5,"Cirat",IF(C8=$AA$24,"Borriana",IF(C8=$AA$11,"Sagunt",IF(C8=$AA$12,"Llíria",IF(C8=$AA$29,"Xelva","")))))</f>
        <v/>
      </c>
      <c r="E8" s="176"/>
      <c r="F8" s="39" t="str">
        <f>IF(E8=$AA$5,"Cirat",IF(E8=$AA$24,"Borriana",IF(E8=$AA$11,"Sagunt",IF(E8=$AA$12,"Llíria",IF(E8=$AA$29,"Xelva","")))))</f>
        <v/>
      </c>
      <c r="G8" s="184"/>
      <c r="H8" s="39" t="str">
        <f>IF(G8=$AA$5,"Cirat",IF(G8=$AA$24,"Borriana",IF(G8=$AA$11,"Sagunt",IF(G8=$AA$12,"Llíria",IF(G8=$AA$29,"Xelva","")))))</f>
        <v/>
      </c>
      <c r="I8" s="176"/>
      <c r="J8" s="39" t="str">
        <f>IF(I8=$AA$5,"Cirat",IF(I8=$AA$24,"Borriana",IF(I8=$AA$11,"Sagunt",IF(I8=$AA$12,"Llíria",IF(I8=$AA$29,"Xelva","")))))</f>
        <v/>
      </c>
      <c r="K8" s="172"/>
      <c r="L8" s="39" t="str">
        <f>IF(K8=$AA$5,"Cirat",IF(K8=$AA$24,"Borriana",IF(K8=$AA$11,"Sagunt",IF(K8=$AA$12,"Llíria",IF(K8=$AA$29,"Xelva","")))))</f>
        <v/>
      </c>
      <c r="M8" s="185"/>
      <c r="N8" s="99"/>
      <c r="O8" s="32"/>
      <c r="P8" s="72"/>
      <c r="Q8" s="32"/>
      <c r="R8" s="33" t="str">
        <f>IF(OR(C8="",E8="",G8="",I8="",K8=""),"INCOMPLERT",IF(OR(C8=E8,C8=G8,C8=I8,C8=K8,E8=G8,E8=I8,E8=K8,G8=I8,G8=K8,I8=K8),"DUPLICAT",""))</f>
        <v>INCOMPLERT</v>
      </c>
      <c r="S8" s="32"/>
      <c r="T8" s="32"/>
      <c r="U8" s="32"/>
      <c r="V8" s="33"/>
      <c r="W8" s="33"/>
      <c r="Y8" s="152"/>
      <c r="Z8" s="84" t="s">
        <v>82</v>
      </c>
      <c r="AA8" s="7" t="s">
        <v>93</v>
      </c>
      <c r="AB8" s="110" t="s">
        <v>149</v>
      </c>
      <c r="AD8" s="117" t="s">
        <v>91</v>
      </c>
      <c r="AF8" s="108" t="s">
        <v>115</v>
      </c>
      <c r="AH8" s="115"/>
      <c r="AJ8" s="139">
        <f>34-$BQ$62</f>
        <v>32</v>
      </c>
      <c r="AM8" s="111">
        <v>5</v>
      </c>
      <c r="AN8" s="7" t="str">
        <f t="shared" si="3"/>
        <v/>
      </c>
      <c r="AO8" s="7" t="str">
        <f t="shared" si="4"/>
        <v/>
      </c>
      <c r="AP8" s="7" t="str">
        <f t="shared" si="5"/>
        <v/>
      </c>
      <c r="AQ8" s="7" t="str">
        <f t="shared" si="6"/>
        <v/>
      </c>
      <c r="AR8" s="7" t="str">
        <f t="shared" si="0"/>
        <v/>
      </c>
      <c r="AS8" s="7" t="str">
        <f t="shared" si="7"/>
        <v/>
      </c>
      <c r="AT8" s="7" t="str">
        <f t="shared" si="8"/>
        <v/>
      </c>
    </row>
    <row r="9" spans="1:69" ht="16.5" thickBot="1">
      <c r="A9" s="21">
        <v>4</v>
      </c>
      <c r="B9" s="75" t="s">
        <v>92</v>
      </c>
      <c r="C9" s="180" t="s">
        <v>156</v>
      </c>
      <c r="D9" s="39" t="str">
        <f>IF(C9=$AA$15,"Xàtiva",IF(C9=$AA$32,"Ontinyent",IF(C9=$AA$2,"Alcoi",IF(C9=$AA$34,"Elda",""))))</f>
        <v>Alcoi</v>
      </c>
      <c r="E9" s="176" t="s">
        <v>157</v>
      </c>
      <c r="F9" s="39" t="str">
        <f>IF(E9=$AA$15,"Xàtiva",IF(E9=$AA$32,"Ontinyent",IF(E9=$AA$2,"Alcoi",IF(E9=$AA$34,"Elda",""))))</f>
        <v>Ontinyent</v>
      </c>
      <c r="G9" s="186" t="s">
        <v>158</v>
      </c>
      <c r="H9" s="39" t="str">
        <f>IF(G9=$AA$15,"Xàtiva",IF(G9=$AA$32,"Ontinyent",IF(G9=$AA$2,"Alcoi",IF(G9=$AA$34,"Elda",""))))</f>
        <v>Elda</v>
      </c>
      <c r="I9" s="186" t="s">
        <v>159</v>
      </c>
      <c r="J9" s="39" t="str">
        <f>IF(I9=$AA$15,"Xàtiva",IF(I9=$AA$32,"Ontinyent",IF(I9=$AA$2,"Alcoi",IF(I9=$AA$34,"Elda",""))))</f>
        <v>Xàtiva</v>
      </c>
      <c r="K9" s="182"/>
      <c r="L9" s="187"/>
      <c r="M9" s="156"/>
      <c r="N9" s="87"/>
      <c r="O9" s="32"/>
      <c r="P9" s="72"/>
      <c r="Q9" s="32"/>
      <c r="R9" s="33" t="str">
        <f>IF(OR(C9="",E9="",G9="",I9=""),"INCOMPLERT",IF(OR(C9=E9,C9=G9,C9=I9,E9=G9,E9=I9,G9=I9),"DUPLICAT",""))</f>
        <v/>
      </c>
      <c r="S9" s="57"/>
      <c r="T9" s="1"/>
      <c r="W9" s="33"/>
      <c r="X9" s="152"/>
      <c r="Y9" s="152"/>
      <c r="Z9" s="84" t="s">
        <v>82</v>
      </c>
      <c r="AA9" s="149" t="s">
        <v>94</v>
      </c>
      <c r="AB9" s="109"/>
      <c r="AC9" s="26" t="s">
        <v>0</v>
      </c>
      <c r="AD9" s="107" t="s">
        <v>121</v>
      </c>
      <c r="AF9" s="108" t="s">
        <v>102</v>
      </c>
      <c r="AM9" s="111">
        <v>4</v>
      </c>
      <c r="AN9" s="7">
        <f t="shared" si="3"/>
        <v>1</v>
      </c>
      <c r="AO9" s="7">
        <f t="shared" si="4"/>
        <v>1</v>
      </c>
      <c r="AP9" s="7">
        <f t="shared" si="5"/>
        <v>1</v>
      </c>
      <c r="AQ9" s="7">
        <f t="shared" si="6"/>
        <v>1</v>
      </c>
      <c r="AR9" s="7" t="str">
        <f t="shared" si="0"/>
        <v/>
      </c>
      <c r="AS9" s="7" t="str">
        <f t="shared" si="7"/>
        <v/>
      </c>
      <c r="AT9" s="7" t="str">
        <f t="shared" si="8"/>
        <v/>
      </c>
      <c r="BQ9" s="84" t="s">
        <v>132</v>
      </c>
    </row>
    <row r="10" spans="1:69" ht="16.5" thickBot="1">
      <c r="A10" s="1">
        <v>3</v>
      </c>
      <c r="B10" s="75" t="s">
        <v>93</v>
      </c>
      <c r="C10" s="180"/>
      <c r="D10" s="39" t="str">
        <f>IF(C10=$AA$22,"Morella",IF(C10=$AA$4,"Albocàssers",IF(C10=$AA$23,"Castelló","")))</f>
        <v/>
      </c>
      <c r="E10" s="176"/>
      <c r="F10" s="39" t="str">
        <f>IF(E10=$AA$22,"Morella",IF(E10=$AA$4,"Albocàssers",IF(E10=$AA$23,"Castelló","")))</f>
        <v/>
      </c>
      <c r="G10" s="172"/>
      <c r="H10" s="39" t="str">
        <f>IF(G10=$AA$22,"Morella",IF(G10=$AA$4,"Albocàssers",IF(G10=$AA$23,"Castelló","")))</f>
        <v/>
      </c>
      <c r="I10" s="182"/>
      <c r="J10" s="58"/>
      <c r="K10" s="156"/>
      <c r="L10" s="87"/>
      <c r="M10" s="82"/>
      <c r="N10" s="72"/>
      <c r="Q10" s="50"/>
      <c r="R10" s="33" t="str">
        <f>IF(OR(C10="",E10="",G10=""),"INCOMPLERT",IF(OR(C10=E10,C10=G10,E10=G10,G10=E10),"DUPLICAT",""))</f>
        <v>INCOMPLERT</v>
      </c>
      <c r="S10" s="52"/>
      <c r="T10" s="52"/>
      <c r="U10" s="52"/>
      <c r="W10" s="33"/>
      <c r="X10" s="152"/>
      <c r="Z10" s="84" t="s">
        <v>82</v>
      </c>
      <c r="AA10" s="149" t="s">
        <v>95</v>
      </c>
      <c r="AB10" s="113" t="s">
        <v>89</v>
      </c>
      <c r="AC10" s="26" t="s">
        <v>24</v>
      </c>
      <c r="AD10" s="107" t="s">
        <v>141</v>
      </c>
      <c r="AF10" s="108" t="s">
        <v>111</v>
      </c>
      <c r="AH10" s="112"/>
      <c r="AJ10" s="138" t="s">
        <v>133</v>
      </c>
      <c r="AM10" s="111">
        <v>3</v>
      </c>
      <c r="AN10" s="7" t="str">
        <f t="shared" si="3"/>
        <v/>
      </c>
      <c r="AO10" s="7" t="str">
        <f t="shared" si="4"/>
        <v/>
      </c>
      <c r="AP10" s="7" t="str">
        <f t="shared" si="5"/>
        <v/>
      </c>
      <c r="AQ10" s="7" t="str">
        <f t="shared" si="6"/>
        <v/>
      </c>
      <c r="AR10" s="7" t="str">
        <f t="shared" si="0"/>
        <v/>
      </c>
      <c r="AS10" s="7" t="str">
        <f t="shared" si="7"/>
        <v/>
      </c>
      <c r="AT10" s="7" t="str">
        <f t="shared" si="8"/>
        <v/>
      </c>
      <c r="BQ10" s="84" t="s">
        <v>130</v>
      </c>
    </row>
    <row r="11" spans="1:69" ht="17.25" thickTop="1" thickBot="1">
      <c r="A11" s="21">
        <v>2</v>
      </c>
      <c r="B11" s="75" t="s">
        <v>94</v>
      </c>
      <c r="C11" s="175"/>
      <c r="D11" s="40" t="str">
        <f>IF(C11=$AA$10,"Elx",IF(C11=$AA$34,"Elda",""))</f>
        <v/>
      </c>
      <c r="E11" s="176"/>
      <c r="F11" s="40" t="str">
        <f>IF(E11=$AA$10,"Elx",IF(E11=$AA$34,"Elda",""))</f>
        <v/>
      </c>
      <c r="G11" s="183"/>
      <c r="H11" s="100"/>
      <c r="I11" s="174"/>
      <c r="J11" s="85"/>
      <c r="M11" s="82"/>
      <c r="N11" s="82"/>
      <c r="O11" s="32"/>
      <c r="P11" s="82"/>
      <c r="Q11" s="32"/>
      <c r="R11" s="33" t="str">
        <f>IF(OR(C11="",E11=""),"INCOMPLERT",IF(OR(C11=E11),"DUPLICAT",""))</f>
        <v>INCOMPLERT</v>
      </c>
      <c r="W11" s="33"/>
      <c r="X11" s="152"/>
      <c r="Y11" s="152"/>
      <c r="Z11" s="84" t="s">
        <v>82</v>
      </c>
      <c r="AA11" s="7" t="s">
        <v>96</v>
      </c>
      <c r="AB11" s="107" t="s">
        <v>119</v>
      </c>
      <c r="AC11" s="26" t="s">
        <v>3</v>
      </c>
      <c r="AD11" s="107" t="s">
        <v>101</v>
      </c>
      <c r="AF11" s="114" t="s">
        <v>112</v>
      </c>
      <c r="AH11" s="115"/>
      <c r="AJ11" s="140" t="s">
        <v>35</v>
      </c>
      <c r="AM11" s="111">
        <v>2</v>
      </c>
      <c r="AN11" s="7" t="str">
        <f t="shared" si="3"/>
        <v/>
      </c>
      <c r="AO11" s="7" t="str">
        <f t="shared" si="4"/>
        <v/>
      </c>
      <c r="AP11" s="7" t="str">
        <f t="shared" si="5"/>
        <v/>
      </c>
      <c r="AQ11" s="7" t="str">
        <f t="shared" si="6"/>
        <v/>
      </c>
      <c r="AR11" s="7" t="str">
        <f t="shared" si="0"/>
        <v/>
      </c>
      <c r="AS11" s="7" t="str">
        <f t="shared" si="7"/>
        <v/>
      </c>
      <c r="AT11" s="7" t="str">
        <f t="shared" si="8"/>
        <v/>
      </c>
      <c r="BQ11" s="84" t="s">
        <v>131</v>
      </c>
    </row>
    <row r="12" spans="1:69" ht="16.5" thickBot="1">
      <c r="A12" s="21">
        <v>3</v>
      </c>
      <c r="B12" s="75" t="s">
        <v>95</v>
      </c>
      <c r="C12" s="180"/>
      <c r="D12" s="40" t="str">
        <f>IF(C12=$AA$9,"Oriola",IF(C12=$AA$34,"Elda",IF(C12=$AA$1,"Alacant","")))</f>
        <v/>
      </c>
      <c r="E12" s="176"/>
      <c r="F12" s="40" t="str">
        <f>IF(E12=$AA$9,"Oriola",IF(E12=$AA$34,"Elda",IF(E12=$AA$1,"Alacant","")))</f>
        <v/>
      </c>
      <c r="G12" s="176"/>
      <c r="H12" s="40" t="str">
        <f>IF(G12=$AA$9,"Oriola",IF(G12=$AA$34,"Elda",IF(G12=$AA$1,"Alacant","")))</f>
        <v/>
      </c>
      <c r="I12" s="189"/>
      <c r="J12" s="97"/>
      <c r="K12" s="174"/>
      <c r="L12" s="43"/>
      <c r="M12" s="82"/>
      <c r="N12" s="51"/>
      <c r="O12" s="32"/>
      <c r="P12" s="51"/>
      <c r="Q12" s="8"/>
      <c r="R12" s="33" t="str">
        <f>IF(OR(C12="",E12="",G12=""),"INCOMPLERT",IF(OR(C12=E12,C12=G12,E12=G12,G12=E12),"DUPLICAT",""))</f>
        <v>INCOMPLERT</v>
      </c>
      <c r="S12" s="8"/>
      <c r="T12" s="8"/>
      <c r="U12" s="163" t="s">
        <v>83</v>
      </c>
      <c r="V12" s="67">
        <f>34-$BQ$62</f>
        <v>32</v>
      </c>
      <c r="W12" s="33"/>
      <c r="X12" s="66"/>
      <c r="Y12" s="152"/>
      <c r="Z12" s="84" t="s">
        <v>82</v>
      </c>
      <c r="AA12" s="149" t="s">
        <v>97</v>
      </c>
      <c r="AB12" s="107" t="s">
        <v>151</v>
      </c>
      <c r="AC12" s="26" t="s">
        <v>20</v>
      </c>
      <c r="AD12" s="106" t="s">
        <v>142</v>
      </c>
      <c r="AG12" s="109">
        <f>42-$BQ$62</f>
        <v>40</v>
      </c>
      <c r="AH12" s="115"/>
      <c r="AJ12" s="141" t="str">
        <f>IF(C3=$AA$10,"",IF(C3=$AA$34,"",IF(C3=$AA$2,"",IF(C3=$AA$21,"","3-l'Alacantí"))))</f>
        <v>3-l'Alacantí</v>
      </c>
      <c r="AK12" s="2" t="s">
        <v>86</v>
      </c>
      <c r="AM12" s="111">
        <v>3</v>
      </c>
      <c r="AN12" s="7" t="str">
        <f t="shared" si="3"/>
        <v/>
      </c>
      <c r="AO12" s="7" t="str">
        <f t="shared" si="4"/>
        <v/>
      </c>
      <c r="AP12" s="7" t="str">
        <f t="shared" si="5"/>
        <v/>
      </c>
      <c r="AQ12" s="7" t="str">
        <f t="shared" si="6"/>
        <v/>
      </c>
      <c r="AR12" s="7" t="str">
        <f t="shared" si="0"/>
        <v/>
      </c>
      <c r="AS12" s="7" t="str">
        <f t="shared" si="7"/>
        <v/>
      </c>
      <c r="AT12" s="7" t="str">
        <f t="shared" si="8"/>
        <v/>
      </c>
      <c r="BQ12" s="15" t="str">
        <f t="shared" ref="BQ12:BQ45" si="9">IF(AJ12="",1,"")</f>
        <v/>
      </c>
    </row>
    <row r="13" spans="1:69" ht="21.75" customHeight="1" thickTop="1" thickBot="1">
      <c r="A13" s="21">
        <v>4</v>
      </c>
      <c r="B13" s="77" t="s">
        <v>96</v>
      </c>
      <c r="C13" s="180"/>
      <c r="D13" s="40" t="str">
        <f>IF(C13=$AA$24,"Borriana",IF(C13=$AA$6,"Sogorb",IF(C13=$AA$12,"Llíria",IF(C13=$AA$17,"Puçol",""))))</f>
        <v/>
      </c>
      <c r="E13" s="176"/>
      <c r="F13" s="40" t="str">
        <f>IF(E13=$AA$24,"Borriana",IF(E13=$AA$6,"Sogorb",IF(E13=$AA$12,"Llíria",IF(E13=$AA$17,"Puçol",""))))</f>
        <v/>
      </c>
      <c r="G13" s="176"/>
      <c r="H13" s="40" t="str">
        <f>IF(G13=$AA$24,"Borriana",IF(G13=$AA$6,"Sogorb",IF(G13=$AA$12,"Llíria",IF(G13=$AA$17,"Puçol",""))))</f>
        <v/>
      </c>
      <c r="I13" s="181"/>
      <c r="J13" s="40" t="str">
        <f>IF(I13=$AA$24,"Borriana",IF(I13=$AA$6,"Sogorb",IF(I13=$AA$12,"Llíria",IF(I13=$AA$17,"Puçol",""))))</f>
        <v/>
      </c>
      <c r="K13" s="190"/>
      <c r="L13" s="97"/>
      <c r="M13" s="174"/>
      <c r="N13" s="95"/>
      <c r="O13" s="20"/>
      <c r="P13" s="86"/>
      <c r="Q13" s="4"/>
      <c r="R13" s="33" t="str">
        <f>IF(OR(C13="",E13="",G13="",I13=""),"INCOMPLERT",IF(OR(C13=E13,C13=G13,C13=I13,E13=G13,E13=I13,G13=I13),"DUPLICAT",""))</f>
        <v>INCOMPLERT</v>
      </c>
      <c r="S13" s="4"/>
      <c r="T13" s="4"/>
      <c r="U13" s="68" t="s">
        <v>84</v>
      </c>
      <c r="V13" s="66">
        <f>$AW$47</f>
        <v>10</v>
      </c>
      <c r="W13" s="33"/>
      <c r="X13" s="66"/>
      <c r="Y13" s="152"/>
      <c r="Z13" s="84" t="s">
        <v>82</v>
      </c>
      <c r="AA13" s="149" t="s">
        <v>134</v>
      </c>
      <c r="AB13" s="107" t="s">
        <v>149</v>
      </c>
      <c r="AC13" s="27" t="s">
        <v>1</v>
      </c>
      <c r="AD13" s="118" t="s">
        <v>100</v>
      </c>
      <c r="AF13" s="103" t="s">
        <v>112</v>
      </c>
      <c r="AH13" s="103" t="s">
        <v>104</v>
      </c>
      <c r="AJ13" s="141" t="str">
        <f>IF(C4=$AA$1,"",IF(C4=$AA$34,"",IF(C4=$AA$7,"",IF(C4=$AA$32,"",IF(C4=$AA$14,"",IF(C4=$AA$21,"","4-l'Alcoià"))))))</f>
        <v>4-l'Alcoià</v>
      </c>
      <c r="AK13" s="2" t="s">
        <v>87</v>
      </c>
      <c r="AM13" s="111">
        <v>4</v>
      </c>
      <c r="AN13" s="7" t="str">
        <f t="shared" si="3"/>
        <v/>
      </c>
      <c r="AO13" s="7" t="str">
        <f t="shared" si="4"/>
        <v/>
      </c>
      <c r="AP13" s="7" t="str">
        <f t="shared" si="5"/>
        <v/>
      </c>
      <c r="AQ13" s="7" t="str">
        <f t="shared" si="6"/>
        <v/>
      </c>
      <c r="AR13" s="7" t="str">
        <f t="shared" si="0"/>
        <v/>
      </c>
      <c r="AS13" s="7" t="str">
        <f t="shared" si="7"/>
        <v/>
      </c>
      <c r="AT13" s="7" t="str">
        <f t="shared" si="8"/>
        <v/>
      </c>
      <c r="BQ13" s="16" t="str">
        <f t="shared" si="9"/>
        <v/>
      </c>
    </row>
    <row r="14" spans="1:69" ht="17.25" thickTop="1" thickBot="1">
      <c r="A14" s="21">
        <v>6</v>
      </c>
      <c r="B14" s="75" t="s">
        <v>97</v>
      </c>
      <c r="C14" s="180"/>
      <c r="D14" s="39" t="str">
        <f>IF(C14=$AA$6,"Sogorb",IF(C14=$AA$11,"Sagunt",IF(C14=$AA$17,"Puçol",IF(C14=$AA$18,"Torrent",IF(C14=$AA$16,"Xiva",IF(C14=$AA$29,"Xelva",""))))))</f>
        <v/>
      </c>
      <c r="E14" s="176"/>
      <c r="F14" s="39" t="str">
        <f>IF(E14=$AA$6,"Sogorb",IF(E14=$AA$11,"Sagunt",IF(E14=$AA$17,"Puçol",IF(E14=$AA$18,"Torrent",IF(E14=$AA$16,"Xiva",IF(E14=$AA$29,"Xelva",""))))))</f>
        <v/>
      </c>
      <c r="G14" s="184"/>
      <c r="H14" s="39" t="str">
        <f>IF(G14=$AA$6,"Sogorb",IF(G14=$AA$11,"Sagunt",IF(G14=$AA$17,"Puçol",IF(G14=$AA$18,"Torrent",IF(G14=$AA$16,"Xiva",IF(G14=$AA$29,"Xelva",""))))))</f>
        <v/>
      </c>
      <c r="I14" s="176"/>
      <c r="J14" s="39" t="str">
        <f>IF(I14=$AA$6,"Sogorb",IF(I14=$AA$11,"Sagunt",IF(I14=$AA$17,"Puçol",IF(I14=$AA$18,"Torrent",IF(I14=$AA$16,"Xiva",IF(I14=$AA$29,"Xelva",""))))))</f>
        <v/>
      </c>
      <c r="K14" s="176"/>
      <c r="L14" s="39" t="str">
        <f>IF(K14=$AA$6,"Sogorb",IF(K14=$AA$11,"Sagunt",IF(K14=$AA$17,"Puçol",IF(K14=$AA$18,"Torrent",IF(K14=$AA$16,"Xiva",IF(K14=$AA$29,"Xelva",""))))))</f>
        <v/>
      </c>
      <c r="M14" s="191"/>
      <c r="N14" s="39" t="str">
        <f>IF(M14=$AA$6,"Sogorb",IF(M14=$AA$11,"Sagunt",IF(M14=$AA$17,"Puçol",IF(M14=$AA$18,"Torrent",IF(M14=$AA$16,"Xiva",IF(M14=$AA$29,"Xelva",""))))))</f>
        <v/>
      </c>
      <c r="O14" s="60"/>
      <c r="P14" s="59"/>
      <c r="Q14" s="4"/>
      <c r="R14" s="33" t="str">
        <f>IF(OR(C14="",E14="",G14="",I14="",K14="",M14=""),"INCOMPLERT",IF(OR(C14=E14,C14=G14,C14=I14,C14=K14,C14=M14,E14=G14,E14=I14,E14=K14,E14=M14,G14=I14,G14=K14,G14=M14,I14=K14,I14=M14,K14=M14),"DUPLICAT",""))</f>
        <v>INCOMPLERT</v>
      </c>
      <c r="S14" s="4"/>
      <c r="T14" s="4"/>
      <c r="U14" s="68" t="s">
        <v>85</v>
      </c>
      <c r="V14" s="66">
        <f>$A$39-$AW$47</f>
        <v>133</v>
      </c>
      <c r="W14" s="33"/>
      <c r="X14" s="66"/>
      <c r="Y14" s="152"/>
      <c r="Z14" s="84" t="s">
        <v>82</v>
      </c>
      <c r="AA14" s="149" t="s">
        <v>98</v>
      </c>
      <c r="AB14" s="118" t="s">
        <v>147</v>
      </c>
      <c r="AF14" s="108" t="s">
        <v>115</v>
      </c>
      <c r="AH14" s="108" t="s">
        <v>114</v>
      </c>
      <c r="AJ14" s="141" t="str">
        <f>IF(C5=$AA$4,"",IF(C5=$AA$23,"",IF(C5=$AA$24,"",IF(C5=$AA$5,"","5-l'Alcalatén"))))</f>
        <v>5-l'Alcalatén</v>
      </c>
      <c r="AK14" s="2" t="s">
        <v>88</v>
      </c>
      <c r="AM14" s="111">
        <v>6</v>
      </c>
      <c r="AN14" s="7" t="str">
        <f t="shared" si="3"/>
        <v/>
      </c>
      <c r="AO14" s="7" t="str">
        <f t="shared" si="4"/>
        <v/>
      </c>
      <c r="AP14" s="7" t="str">
        <f t="shared" si="5"/>
        <v/>
      </c>
      <c r="AQ14" s="7" t="str">
        <f t="shared" si="6"/>
        <v/>
      </c>
      <c r="AR14" s="7" t="str">
        <f t="shared" si="0"/>
        <v/>
      </c>
      <c r="AS14" s="7" t="str">
        <f t="shared" si="7"/>
        <v/>
      </c>
      <c r="AT14" s="7" t="str">
        <f t="shared" si="8"/>
        <v/>
      </c>
      <c r="BQ14" s="16" t="str">
        <f t="shared" si="9"/>
        <v/>
      </c>
    </row>
    <row r="15" spans="1:69" ht="20.25" customHeight="1" thickBot="1">
      <c r="A15" s="21">
        <v>4</v>
      </c>
      <c r="B15" t="s">
        <v>140</v>
      </c>
      <c r="C15" s="180"/>
      <c r="D15" s="39" t="str">
        <f>IF(C15=$AA$33,"Aiora",IF(C15=$AA$16,"Xiva",IF(C15=$AA$27,"Alzira",IF(C15=$AA$15,"Xàtiva",""))))</f>
        <v/>
      </c>
      <c r="E15" s="176"/>
      <c r="F15" s="39" t="str">
        <f>IF(E15=$AA$33,"Aiora",IF(E15=$AA$16,"Xiva",IF(E15=$AA$27,"Alzira",IF(E15=$AA$15,"Xàtiva",""))))</f>
        <v/>
      </c>
      <c r="G15" s="181"/>
      <c r="H15" s="39" t="str">
        <f>IF(G15=$AA$33,"Aiora",IF(G15=$AA$16,"Xiva",IF(G15=$AA$27,"Alzira",IF(G15=$AA$15,"Xàtiva",""))))</f>
        <v/>
      </c>
      <c r="I15" s="181"/>
      <c r="J15" s="39" t="str">
        <f>IF(I15=$AA$33,"Aiora",IF(I15=$AA$16,"Xiva",IF(I15=$AA$27,"Alzira",IF(I15=$AA$15,"Xàtiva",""))))</f>
        <v/>
      </c>
      <c r="K15" s="183"/>
      <c r="L15" s="65"/>
      <c r="M15" s="174"/>
      <c r="N15" s="43"/>
      <c r="O15" s="35"/>
      <c r="P15" s="54"/>
      <c r="R15" s="33" t="str">
        <f>IF(OR(C15="",E15="",G15="",I15=""),"INCOMPLERT",IF(OR(C15=E15,C15=G15,C15=I15,E15=G15,E15=I15,G15=I15),"DUPLICAT",""))</f>
        <v>INCOMPLERT</v>
      </c>
      <c r="W15" s="33"/>
      <c r="Y15" s="152"/>
      <c r="Z15" s="84" t="s">
        <v>82</v>
      </c>
      <c r="AA15" s="150" t="s">
        <v>99</v>
      </c>
      <c r="AC15" s="26" t="s">
        <v>26</v>
      </c>
      <c r="AD15" s="119" t="s">
        <v>121</v>
      </c>
      <c r="AF15" s="108" t="s">
        <v>103</v>
      </c>
      <c r="AH15" s="108" t="s">
        <v>98</v>
      </c>
      <c r="AJ15" s="141" t="str">
        <f>IF(C6=$AA$22,"",IF(C6=$AA$8,"",IF(C6=$AA$23,"",IF(C615=$AA$3,"","6-l'Alt Maestrat"))))</f>
        <v>6-l'Alt Maestrat</v>
      </c>
      <c r="AK15" s="2" t="s">
        <v>89</v>
      </c>
      <c r="AM15" s="111">
        <v>4</v>
      </c>
      <c r="AN15" s="7" t="str">
        <f t="shared" si="3"/>
        <v/>
      </c>
      <c r="AO15" s="7" t="str">
        <f t="shared" si="4"/>
        <v/>
      </c>
      <c r="AP15" s="7" t="str">
        <f t="shared" si="5"/>
        <v/>
      </c>
      <c r="AQ15" s="7" t="str">
        <f t="shared" si="6"/>
        <v/>
      </c>
      <c r="AR15" s="7" t="str">
        <f t="shared" si="0"/>
        <v/>
      </c>
      <c r="AS15" s="7" t="str">
        <f t="shared" si="7"/>
        <v/>
      </c>
      <c r="AT15" s="7" t="str">
        <f t="shared" si="8"/>
        <v/>
      </c>
      <c r="BQ15" s="16" t="str">
        <f t="shared" si="9"/>
        <v/>
      </c>
    </row>
    <row r="16" spans="1:69" ht="22.5" thickTop="1" thickBot="1">
      <c r="A16" s="21">
        <v>5</v>
      </c>
      <c r="B16" s="75" t="s">
        <v>98</v>
      </c>
      <c r="C16" s="175"/>
      <c r="D16" s="39" t="str">
        <f>IF(C16=$AA$30,"Gandia",IF(C16=$AA$20,"Dénia",IF(C16=$AA$21,"Vila Joiosa",IF(C16=$AA$2,"Alcoi",IF(C16=$AA$32,"Ontinyent","")))))</f>
        <v/>
      </c>
      <c r="E16" s="176"/>
      <c r="F16" s="39" t="str">
        <f>IF(E16=$AA$30,"Gandia",IF(E16=$AA$20,"Dénia",IF(E16=$AA$21,"Vila Joiosa",IF(E16=$AA$2,"Alcoi",IF(E16=$AA$32,"Ontinyent","")))))</f>
        <v/>
      </c>
      <c r="G16" s="172"/>
      <c r="H16" s="39" t="str">
        <f>IF(G16=$AA$30,"Gandia",IF(G16=$AA$20,"Dénia",IF(G16=$AA$21,"Vila Joiosa",IF(G16=$AA$2,"Alcoi",IF(G16=$AA$32,"Ontinyent","")))))</f>
        <v/>
      </c>
      <c r="I16" s="176"/>
      <c r="J16" s="39" t="str">
        <f>IF(I16=$AA$30,"Gandia",IF(I16=$AA$20,"Dénia",IF(I16=$AA$21,"Vila Joiosa",IF(I16=$AA$2,"Alcoi",IF(I16=$AA$32,"Ontinyent","")))))</f>
        <v/>
      </c>
      <c r="K16" s="176"/>
      <c r="L16" s="39" t="str">
        <f>IF(K16=$AA$30,"Gandia",IF(K16=$AA$20,"Dénia",IF(K16=$AA$21,"Vila Joiosa",IF(K16=$AA$2,"Alcoi",IF(K16=$AA$32,"Ontinyent","")))))</f>
        <v/>
      </c>
      <c r="M16" s="183"/>
      <c r="N16" s="64"/>
      <c r="O16" s="6"/>
      <c r="Q16" s="24"/>
      <c r="R16" s="33" t="str">
        <f>IF(OR(C16="",E16="",G16="",I16="",K16=""),"INCOMPLERT",IF(OR(C16=E16,C16=G16,C16=I16,C16=K16,E16=G16,E16=I16,E16=K16,G16=I16,G16=K16,I16=K16),"DUPLICAT",""))</f>
        <v>INCOMPLERT</v>
      </c>
      <c r="W16" s="33"/>
      <c r="X16" s="152"/>
      <c r="Z16" s="84" t="s">
        <v>82</v>
      </c>
      <c r="AA16" s="155" t="s">
        <v>100</v>
      </c>
      <c r="AB16" s="113" t="s">
        <v>88</v>
      </c>
      <c r="AC16" s="26" t="s">
        <v>3</v>
      </c>
      <c r="AD16" s="108" t="s">
        <v>91</v>
      </c>
      <c r="AF16" s="108" t="s">
        <v>111</v>
      </c>
      <c r="AH16" s="114" t="s">
        <v>105</v>
      </c>
      <c r="AJ16" s="141" t="str">
        <f>IF(C7=$AA$3,"",IF(C7=$AA$24,"",IF(C7=$AA$6,"","7-l'Alt Millars")))</f>
        <v>7-l'Alt Millars</v>
      </c>
      <c r="AK16" s="2" t="s">
        <v>90</v>
      </c>
      <c r="AM16" s="111">
        <v>5</v>
      </c>
      <c r="AN16" s="7" t="str">
        <f t="shared" si="3"/>
        <v/>
      </c>
      <c r="AO16" s="7" t="str">
        <f t="shared" si="4"/>
        <v/>
      </c>
      <c r="AP16" s="7" t="str">
        <f t="shared" si="5"/>
        <v/>
      </c>
      <c r="AQ16" s="7" t="str">
        <f t="shared" si="6"/>
        <v/>
      </c>
      <c r="AR16" s="7" t="str">
        <f t="shared" si="0"/>
        <v/>
      </c>
      <c r="AS16" s="7" t="str">
        <f t="shared" si="7"/>
        <v/>
      </c>
      <c r="AT16" s="7" t="str">
        <f t="shared" si="8"/>
        <v/>
      </c>
      <c r="BQ16" s="16" t="str">
        <f t="shared" si="9"/>
        <v/>
      </c>
    </row>
    <row r="17" spans="1:69" ht="16.5" thickBot="1">
      <c r="A17" s="21">
        <v>5</v>
      </c>
      <c r="B17" s="75" t="s">
        <v>99</v>
      </c>
      <c r="C17" s="175"/>
      <c r="D17" s="40" t="str">
        <f>IF(C17=$AA$13,"Énguera",IF(C17=$AA$27,"Alzira",IF(C17=$AA$30,"Gandia",IF(C17=$AA$32,"Ontinyent",IF(C17=$AA$7,"Villena","")))))</f>
        <v/>
      </c>
      <c r="E17" s="176"/>
      <c r="F17" s="40" t="str">
        <f>IF(E17=$AA$13,"Énguera",IF(E17=$AA$27,"Alzira",IF(E17=$AA$30,"Gandia",IF(E17=$AA$32,"Ontinyent",IF(E17=$AA$7,"Villena","")))))</f>
        <v/>
      </c>
      <c r="G17" s="176"/>
      <c r="H17" s="40" t="str">
        <f>IF(G17=$AA$13,"Énguera",IF(G17=$AA$27,"Alzira",IF(G17=$AA$30,"Gandia",IF(G17=$AA$32,"Ontinyent",IF(G17=$AA$7,"Villena","")))))</f>
        <v/>
      </c>
      <c r="I17" s="172"/>
      <c r="J17" s="40" t="str">
        <f>IF(I17=$AA$13,"Énguera",IF(I17=$AA$27,"Alzira",IF(I17=$AA$30,"Gandia",IF(I17=$AA$32,"Ontinyent",IF(I17=$AA$7,"Villena","")))))</f>
        <v/>
      </c>
      <c r="K17" s="176"/>
      <c r="L17" s="40" t="str">
        <f>IF(K17=$AA$13,"Énguera",IF(K17=$AA$27,"Alzira",IF(K17=$AA$30,"Gandia",IF(K17=$AA$32,"Ontinyent",IF(K17=$AA$7,"Villena","")))))</f>
        <v/>
      </c>
      <c r="M17" s="192"/>
      <c r="N17" s="193"/>
      <c r="O17" s="20"/>
      <c r="P17" s="20"/>
      <c r="Q17" s="20"/>
      <c r="R17" s="33" t="str">
        <f>IF(OR(C17="",E17="",G17="",I17="",K17=""),"INCOMPLERT",IF(OR(C17=E17,C17=G17,C17=I17,C17=K17,E17=G17,E17=I17,E17=K17,G17=I17,G17=K17,I17=K17),"DUPLICAT",""))</f>
        <v>INCOMPLERT</v>
      </c>
      <c r="U17" s="157" t="s">
        <v>36</v>
      </c>
      <c r="V17" s="34"/>
      <c r="W17" s="33"/>
      <c r="X17" s="152"/>
      <c r="Y17" s="152"/>
      <c r="Z17" s="84" t="s">
        <v>82</v>
      </c>
      <c r="AA17" s="149" t="s">
        <v>101</v>
      </c>
      <c r="AB17" s="107" t="s">
        <v>150</v>
      </c>
      <c r="AC17" s="26" t="s">
        <v>18</v>
      </c>
      <c r="AD17" s="108" t="s">
        <v>144</v>
      </c>
      <c r="AF17" s="114" t="s">
        <v>114</v>
      </c>
      <c r="AH17" s="109"/>
      <c r="AJ17" s="141" t="str">
        <f>IF(C8=$AA$5,"",IF(C8=$AA$24,"",IF(C8=$AA$11,"",IF(AI17=$AA$12,"",IF(C8=$AA$29,"","8-l'Alt Palància")))))</f>
        <v>8-l'Alt Palància</v>
      </c>
      <c r="AK17" s="2" t="s">
        <v>91</v>
      </c>
      <c r="AM17" s="111">
        <v>5</v>
      </c>
      <c r="AN17" s="7" t="str">
        <f t="shared" ref="AN17:AN36" si="10">IF(D17&gt;"",1,"")</f>
        <v/>
      </c>
      <c r="AO17" s="7" t="str">
        <f t="shared" ref="AO17:AO36" si="11">IF(F17&gt;"",1,"")</f>
        <v/>
      </c>
      <c r="AP17" s="7" t="str">
        <f t="shared" ref="AP17:AP36" si="12">IF(H17&gt;"",1,"")</f>
        <v/>
      </c>
      <c r="AQ17" s="7" t="str">
        <f t="shared" ref="AQ17:AQ36" si="13">IF(J17&gt;"",1,"")</f>
        <v/>
      </c>
      <c r="AR17" s="7" t="str">
        <f t="shared" ref="AR17:AR36" si="14">IF(L17&gt;"",1,"")</f>
        <v/>
      </c>
      <c r="AS17" s="7" t="str">
        <f t="shared" ref="AS17:AS36" si="15">IF(N17&gt;"",1,"")</f>
        <v/>
      </c>
      <c r="AT17" s="7" t="str">
        <f t="shared" ref="AT17:AT36" si="16">IF(P17&gt;"",1,"")</f>
        <v/>
      </c>
      <c r="BQ17" s="16" t="str">
        <f t="shared" si="9"/>
        <v/>
      </c>
    </row>
    <row r="18" spans="1:69" ht="17.25" thickTop="1" thickBot="1">
      <c r="A18" s="21">
        <v>7</v>
      </c>
      <c r="B18" s="75" t="s">
        <v>100</v>
      </c>
      <c r="C18" s="175"/>
      <c r="D18" s="39" t="str">
        <f>IF(C18=$AA$25,"Requena",IF(C18=$AA$29,"Xelva",IF(C18=$AA$12,"Llíria",IF(C18=$AA$18,"Torrent",IF(C18=$AA$27,"Alzira",IF(C18=$AA$13,"Énguera",IF(C18=$AA$33,"Aiora","")))))))</f>
        <v/>
      </c>
      <c r="E18" s="176"/>
      <c r="F18" s="39" t="str">
        <f>IF(E18=$AA$25,"Requena",IF(E18=$AA$29,"Xelva",IF(E18=$AA$12,"Llíria",IF(E18=$AA$18,"Torrent",IF(E18=$AA$27,"Alzira",IF(E18=$AA$13,"Énguera",IF(E18=$AA$33,"Aiora","")))))))</f>
        <v/>
      </c>
      <c r="G18" s="176"/>
      <c r="H18" s="39" t="str">
        <f>IF(G18=$AA$25,"Requena",IF(G18=$AA$29,"Xelva",IF(G18=$AA$12,"Llíria",IF(G18=$AA$18,"Torrent",IF(G18=$AA$27,"Alzira",IF(G18=$AA$13,"Énguera",IF(G18=$AA$33,"Aiora","")))))))</f>
        <v/>
      </c>
      <c r="I18" s="194"/>
      <c r="J18" s="39" t="str">
        <f>IF(I18=$AA$25,"Requena",IF(I18=$AA$29,"Xelva",IF(I18=$AA$12,"Llíria",IF(I18=$AA$18,"Torrent",IF(I18=$AA$27,"Alzira",IF(I18=$AA$13,"Énguera",IF(I18=$AA$33,"Aiora","")))))))</f>
        <v/>
      </c>
      <c r="K18" s="176"/>
      <c r="L18" s="39" t="str">
        <f>IF(K18=$AA$25,"Requena",IF(K18=$AA$29,"Xelva",IF(K18=$AA$12,"Llíria",IF(K18=$AA$18,"Torrent",IF(K18=$AA$27,"Alzira",IF(K18=$AA$13,"Énguera",IF(K18=$AA$33,"Aiora","")))))))</f>
        <v/>
      </c>
      <c r="M18" s="195"/>
      <c r="N18" s="39" t="str">
        <f>IF(M18=$AA$25,"Requena",IF(M18=$AA$29,"Xelva",IF(M18=$AA$12,"Llíria",IF(M18=$AA$18,"Torrent",IF(M18=$AA$27,"Alzira",IF(M18=$AA$13,"Énguera",IF(M18=$AA$33,"Aiora","")))))))</f>
        <v/>
      </c>
      <c r="O18" s="63"/>
      <c r="P18" s="39" t="str">
        <f>IF(O18=$AA$25,"Requena",IF(O18=$AA$29,"Xelva",IF(O18=$AA$12,"Llíria",IF(O18=$AA$18,"Torrent",IF(O18=$AA$27,"Alzira",IF(O18=$AA$13,"Énguera",IF(O18=$AA$33,"Aiora","")))))))</f>
        <v/>
      </c>
      <c r="Q18" s="56"/>
      <c r="R18" s="33" t="str">
        <f>IF(OR(C18="",E18="",G18="",I18="",K18="",M18="",O18=""),"INCOMPLERT",IF(OR(C18=E18,C18=G18,C18=I18,C18=K18,C18=M18,C18=O18,E18=G18,E18=I18,E18=K18,E18=M18,E18=O18,G18=I18,G18=K18,G18=M18,G18=O18,I18=K18,I18=M18,I18=O18,K18=M18,K18=O18,M18=O18),"DUPLICAT",""))</f>
        <v>INCOMPLERT</v>
      </c>
      <c r="U18" s="157" t="s">
        <v>37</v>
      </c>
      <c r="V18" s="34"/>
      <c r="W18" s="33"/>
      <c r="X18" s="152"/>
      <c r="Y18" s="152"/>
      <c r="Z18" s="84" t="s">
        <v>82</v>
      </c>
      <c r="AA18" s="149" t="s">
        <v>142</v>
      </c>
      <c r="AB18" s="107" t="s">
        <v>149</v>
      </c>
      <c r="AC18" s="26" t="s">
        <v>12</v>
      </c>
      <c r="AD18" s="108" t="s">
        <v>100</v>
      </c>
      <c r="AH18" s="103" t="s">
        <v>105</v>
      </c>
      <c r="AJ18" s="141" t="str">
        <f>IF(C9=$AA$15,"",IF(C9=$AA$32,"",IF(C9=$AA$2,"",IF(C9=$AA$34,"","9-l'Alt Vinalopó"))))</f>
        <v/>
      </c>
      <c r="AK18" s="2" t="s">
        <v>92</v>
      </c>
      <c r="AM18" s="111">
        <v>7</v>
      </c>
      <c r="AN18" s="7" t="str">
        <f t="shared" si="10"/>
        <v/>
      </c>
      <c r="AO18" s="7" t="str">
        <f t="shared" si="11"/>
        <v/>
      </c>
      <c r="AP18" s="7" t="str">
        <f t="shared" si="12"/>
        <v/>
      </c>
      <c r="AQ18" s="7" t="str">
        <f t="shared" si="13"/>
        <v/>
      </c>
      <c r="AR18" s="7" t="str">
        <f t="shared" si="14"/>
        <v/>
      </c>
      <c r="AS18" s="7" t="str">
        <f t="shared" si="15"/>
        <v/>
      </c>
      <c r="AT18" s="7" t="str">
        <f t="shared" si="16"/>
        <v/>
      </c>
      <c r="BQ18" s="16">
        <f t="shared" si="9"/>
        <v>1</v>
      </c>
    </row>
    <row r="19" spans="1:69" ht="17.25" thickTop="1" thickBot="1">
      <c r="A19" s="21">
        <v>4</v>
      </c>
      <c r="B19" s="75" t="s">
        <v>101</v>
      </c>
      <c r="C19" s="180"/>
      <c r="D19" s="39" t="str">
        <f>IF(C19=$AA$31,"València",IF(C19=$AA$18,"Torrent",IF(C19=$AA$12,"Llíria",IF(C19=$AA$11,"Sagunt",""))))</f>
        <v/>
      </c>
      <c r="E19" s="176"/>
      <c r="F19" s="39" t="str">
        <f>IF(E19=$AA$31,"València",IF(E19=$AA$18,"Torrent",IF(E19=$AA$12,"Llíria",IF(E19=$AA$11,"Sagunt",""))))</f>
        <v/>
      </c>
      <c r="G19" s="176"/>
      <c r="H19" s="39" t="str">
        <f>IF(G19=$AA$31,"València",IF(G19=$AA$18,"Torrent",IF(G19=$AA$12,"Llíria",IF(G19=$AA$11,"Sagunt",""))))</f>
        <v/>
      </c>
      <c r="I19" s="176"/>
      <c r="J19" s="39" t="str">
        <f>IF(I19=$AA$31,"València",IF(I19=$AA$18,"Torrent",IF(I19=$AA$12,"Llíria",IF(I19=$AA$11,"Sagunt",""))))</f>
        <v/>
      </c>
      <c r="K19" s="183"/>
      <c r="L19" s="100"/>
      <c r="M19" s="174"/>
      <c r="N19" s="42"/>
      <c r="O19" s="20"/>
      <c r="P19" s="19"/>
      <c r="Q19" s="19"/>
      <c r="R19" s="33" t="str">
        <f>IF(OR(C19="",E19="",G19="",I19=""),"INCOMPLERT",IF(OR(C19=E19,C19=G19,C19=I19,E19=G19,E19=I19,G19=I19),"DUPLICAT",""))</f>
        <v>INCOMPLERT</v>
      </c>
      <c r="U19" s="69" t="str">
        <f ca="1">INDEX($AJ$12:$AJ$53,RANDBETWEEN(1,COUNTA($AJ$12:$AJ$53)),1)</f>
        <v>28-el Racó d'Ademús</v>
      </c>
      <c r="V19" s="33"/>
      <c r="W19" s="33"/>
      <c r="X19" s="152"/>
      <c r="Y19" s="152"/>
      <c r="Z19" s="84" t="s">
        <v>82</v>
      </c>
      <c r="AA19" s="149" t="s">
        <v>103</v>
      </c>
      <c r="AB19" s="107" t="s">
        <v>143</v>
      </c>
      <c r="AC19" s="26" t="s">
        <v>17</v>
      </c>
      <c r="AD19" s="114" t="s">
        <v>109</v>
      </c>
      <c r="AF19" s="103" t="s">
        <v>111</v>
      </c>
      <c r="AH19" s="108" t="s">
        <v>104</v>
      </c>
      <c r="AJ19" s="141" t="str">
        <f>IF(C10=$AA$22,"",IF(C10=$AA$4,"",IF(C10=$AA$23,"","10-el Baix Maestrat")))</f>
        <v>10-el Baix Maestrat</v>
      </c>
      <c r="AK19" s="2" t="s">
        <v>93</v>
      </c>
      <c r="AM19" s="111">
        <v>4</v>
      </c>
      <c r="AN19" s="7" t="str">
        <f t="shared" si="10"/>
        <v/>
      </c>
      <c r="AO19" s="7" t="str">
        <f t="shared" si="11"/>
        <v/>
      </c>
      <c r="AP19" s="7" t="str">
        <f t="shared" si="12"/>
        <v/>
      </c>
      <c r="AQ19" s="7" t="str">
        <f t="shared" si="13"/>
        <v/>
      </c>
      <c r="AR19" s="7" t="str">
        <f t="shared" si="14"/>
        <v/>
      </c>
      <c r="AS19" s="7" t="str">
        <f t="shared" si="15"/>
        <v/>
      </c>
      <c r="AT19" s="7" t="str">
        <f t="shared" si="16"/>
        <v/>
      </c>
      <c r="BQ19" s="16" t="str">
        <f t="shared" si="9"/>
        <v/>
      </c>
    </row>
    <row r="20" spans="1:69" ht="17.25" thickTop="1" thickBot="1">
      <c r="A20" s="21">
        <v>6</v>
      </c>
      <c r="B20" s="75" t="s">
        <v>102</v>
      </c>
      <c r="C20" s="175"/>
      <c r="D20" s="40" t="str">
        <f>IF(C20=$AA$31,"València",IF(C20=$AA$17,"Puçol",IF(C20=$AA$12,"Llíria",IF(C20=$AA$16,"Xiva",IF(C20=$AA$27,"Alzira",IF(C20=$AA$19,"Catarroja",""))))))</f>
        <v/>
      </c>
      <c r="E20" s="176"/>
      <c r="F20" s="40" t="str">
        <f>IF(E20=$AA$31,"València",IF(E20=$AA$17,"Puçol",IF(E20=$AA$12,"Llíria",IF(E20=$AA$16,"Xiva",IF(E20=$AA$27,"Alzira",IF(E20=$AA$19,"Catarroja",""))))))</f>
        <v/>
      </c>
      <c r="G20" s="176"/>
      <c r="H20" s="40" t="str">
        <f>IF(G20=$AA$31,"València",IF(G20=$AA$17,"Puçol",IF(G20=$AA$12,"Llíria",IF(G20=$AA$16,"Xiva",IF(G20=$AA$27,"Alzira",IF(G20=$AA$19,"Catarroja",""))))))</f>
        <v/>
      </c>
      <c r="I20" s="172"/>
      <c r="J20" s="40" t="str">
        <f>IF(I20=$AA$31,"València",IF(I20=$AA$17,"Puçol",IF(I20=$AA$12,"Llíria",IF(I20=$AA$16,"Xiva",IF(I20=$AA$27,"Alzira",IF(I20=$AA$19,"Catarroja",""))))))</f>
        <v/>
      </c>
      <c r="K20" s="176"/>
      <c r="L20" s="40" t="str">
        <f>IF(K20=$AA$31,"València",IF(K20=$AA$17,"Puçol",IF(K20=$AA$12,"Llíria",IF(K20=$AA$16,"Xiva",IF(K20=$AA$27,"Alzira",IF(K20=$AA$19,"Catarroja",""))))))</f>
        <v/>
      </c>
      <c r="M20" s="191"/>
      <c r="N20" s="40" t="str">
        <f>IF(M20=$AA$31,"València",IF(M20=$AA$17,"Puçol",IF(M20=$AA$12,"Llíria",IF(M20=$AA$16,"Xiva",IF(M20=$AA$27,"Alzira",IF(M20=$AA$19,"Catarroja",""))))))</f>
        <v/>
      </c>
      <c r="O20" s="60"/>
      <c r="P20" s="59"/>
      <c r="Q20" s="50"/>
      <c r="R20" s="33" t="str">
        <f>IF(OR(C20="",E20="",G20="",I20="",K20="",M20=""),"INCOMPLERT",IF(OR(C20=E20,C20=G20,C20=I20,C20=K20,C20=M20,E20=G20,E20=I20,E20=K20,E20=M20,G20=I20,G20=K20,G20=M20,I20=K20,I20=M20,K20=M20),"DUPLICAT",""))</f>
        <v>INCOMPLERT</v>
      </c>
      <c r="U20" s="69" t="str">
        <f t="shared" ref="U20:U22" ca="1" si="17">INDEX($AJ$12:$AJ$53,RANDBETWEEN(1,COUNTA($AJ$12:$AJ$53)),1)</f>
        <v>16-el Comtat</v>
      </c>
      <c r="V20" s="33"/>
      <c r="W20" s="33"/>
      <c r="X20" s="152"/>
      <c r="Y20" s="152"/>
      <c r="Z20" s="84" t="s">
        <v>82</v>
      </c>
      <c r="AA20" s="149" t="s">
        <v>104</v>
      </c>
      <c r="AB20" s="110" t="s">
        <v>120</v>
      </c>
      <c r="AC20" s="26" t="s">
        <v>11</v>
      </c>
      <c r="AF20" s="108" t="s">
        <v>112</v>
      </c>
      <c r="AH20" s="108" t="s">
        <v>98</v>
      </c>
      <c r="AJ20" s="142" t="str">
        <f>IF(C11=$AA$10,"",IF(C11=$AA$34,"","11-el Baix Segura"))</f>
        <v>11-el Baix Segura</v>
      </c>
      <c r="AK20" s="2" t="s">
        <v>94</v>
      </c>
      <c r="AM20" s="111">
        <v>6</v>
      </c>
      <c r="AN20" s="7" t="str">
        <f t="shared" si="10"/>
        <v/>
      </c>
      <c r="AO20" s="7" t="str">
        <f t="shared" si="11"/>
        <v/>
      </c>
      <c r="AP20" s="7" t="str">
        <f t="shared" si="12"/>
        <v/>
      </c>
      <c r="AQ20" s="7" t="str">
        <f t="shared" si="13"/>
        <v/>
      </c>
      <c r="AR20" s="7" t="str">
        <f t="shared" si="14"/>
        <v/>
      </c>
      <c r="AS20" s="7" t="str">
        <f t="shared" si="15"/>
        <v/>
      </c>
      <c r="AT20" s="7" t="str">
        <f t="shared" si="16"/>
        <v/>
      </c>
      <c r="BQ20" s="16" t="str">
        <f t="shared" si="9"/>
        <v/>
      </c>
    </row>
    <row r="21" spans="1:69" ht="16.5" thickBot="1">
      <c r="A21" s="21">
        <v>4</v>
      </c>
      <c r="B21" s="75" t="s">
        <v>103</v>
      </c>
      <c r="C21" s="175"/>
      <c r="D21" s="39" t="str">
        <f>IF(C21=$AA$31,"València",IF(C21=$AA$18,"Torrent",IF(C21=$AA$27,"Alzira",IF(C21=$AA$28,"Sueca",""))))</f>
        <v/>
      </c>
      <c r="E21" s="176"/>
      <c r="F21" s="39" t="str">
        <f>IF(E21=$AA$31,"València",IF(E21=$AA$18,"Torrent",IF(E21=$AA$27,"Alzira",IF(E21=$AA$28,"Sueca",""))))</f>
        <v/>
      </c>
      <c r="G21" s="176"/>
      <c r="H21" s="39" t="str">
        <f>IF(G21=$AA$31,"València",IF(G21=$AA$18,"Torrent",IF(G21=$AA$27,"Alzira",IF(G21=$AA$28,"Sueca",""))))</f>
        <v/>
      </c>
      <c r="I21" s="176"/>
      <c r="J21" s="39" t="str">
        <f>IF(I21=$AA$31,"València",IF(I21=$AA$18,"Torrent",IF(I21=$AA$27,"Alzira",IF(I21=$AA$28,"Sueca",""))))</f>
        <v/>
      </c>
      <c r="K21" s="182"/>
      <c r="L21" s="58"/>
      <c r="M21" s="156"/>
      <c r="N21" s="87"/>
      <c r="O21" s="19"/>
      <c r="P21" s="86"/>
      <c r="Q21" s="50"/>
      <c r="R21" s="33" t="str">
        <f>IF(OR(C21="",E21="",G21="",I21=""),"INCOMPLERT",IF(OR(C21=E21,C21=G21,C21=I21,E21=G21,E21=I21,G21=I21),"DUPLICAT",""))</f>
        <v>INCOMPLERT</v>
      </c>
      <c r="U21" s="69" t="str">
        <f t="shared" ca="1" si="17"/>
        <v>28-el Racó d'Ademús</v>
      </c>
      <c r="V21" s="33"/>
      <c r="W21" s="33"/>
      <c r="X21" s="152"/>
      <c r="Y21" s="152"/>
      <c r="Z21" s="84" t="s">
        <v>82</v>
      </c>
      <c r="AA21" s="150" t="s">
        <v>105</v>
      </c>
      <c r="AC21" s="26" t="s">
        <v>10</v>
      </c>
      <c r="AD21" s="103" t="s">
        <v>101</v>
      </c>
      <c r="AF21" s="108" t="s">
        <v>103</v>
      </c>
      <c r="AH21" s="108" t="s">
        <v>87</v>
      </c>
      <c r="AJ21" s="142" t="str">
        <f>IF(C12=$AA$9,"",IF(C12=$AA$34,"",IF(C12=$AA$1,"","12-el Baix Vinalopó")))</f>
        <v>12-el Baix Vinalopó</v>
      </c>
      <c r="AK21" s="2" t="s">
        <v>95</v>
      </c>
      <c r="AM21" s="111">
        <v>4</v>
      </c>
      <c r="AN21" s="7" t="str">
        <f t="shared" si="10"/>
        <v/>
      </c>
      <c r="AO21" s="7" t="str">
        <f t="shared" si="11"/>
        <v/>
      </c>
      <c r="AP21" s="7" t="str">
        <f t="shared" si="12"/>
        <v/>
      </c>
      <c r="AQ21" s="7" t="str">
        <f t="shared" si="13"/>
        <v/>
      </c>
      <c r="AR21" s="7" t="str">
        <f t="shared" si="14"/>
        <v/>
      </c>
      <c r="AS21" s="7" t="str">
        <f t="shared" si="15"/>
        <v/>
      </c>
      <c r="AT21" s="7" t="str">
        <f t="shared" si="16"/>
        <v/>
      </c>
      <c r="BQ21" s="16" t="str">
        <f t="shared" si="9"/>
        <v/>
      </c>
    </row>
    <row r="22" spans="1:69" ht="17.25" thickTop="1" thickBot="1">
      <c r="A22" s="21">
        <v>3</v>
      </c>
      <c r="B22" s="75" t="s">
        <v>104</v>
      </c>
      <c r="C22" s="175"/>
      <c r="D22" s="39" t="str">
        <f>IF(C22=$AA$30,"Gandia",IF(C22=$AA$14,"Cocentaina",IF(C22=$AA$21,"Vila Joiosa","")))</f>
        <v/>
      </c>
      <c r="E22" s="176"/>
      <c r="F22" s="39" t="str">
        <f>IF(E22=$AA$30,"Gandia",IF(E22=$AA$14,"Cocentaina",IF(E22=$AA$21,"Vila Joiosa","")))</f>
        <v/>
      </c>
      <c r="G22" s="176"/>
      <c r="H22" s="39" t="str">
        <f>IF(G22=$AA$30,"Gandia",IF(G22=$AA$14,"Cocentaina",IF(G22=$AA$21,"Vila Joiosa","")))</f>
        <v/>
      </c>
      <c r="I22" s="183"/>
      <c r="J22" s="100"/>
      <c r="K22" s="174"/>
      <c r="L22" s="87"/>
      <c r="M22" s="82"/>
      <c r="N22" s="74"/>
      <c r="O22" s="32"/>
      <c r="P22" s="32"/>
      <c r="Q22" s="36"/>
      <c r="R22" s="33" t="str">
        <f>IF(OR(C22="",E22="",G22=""),"INCOMPLERT",IF(OR(C22=E22,C22=G22,E22=G22,G22=E22),"DUPLICAT",""))</f>
        <v>INCOMPLERT</v>
      </c>
      <c r="U22" s="69" t="str">
        <f t="shared" ca="1" si="17"/>
        <v/>
      </c>
      <c r="V22" s="33"/>
      <c r="W22" s="33"/>
      <c r="X22" s="152"/>
      <c r="Y22" s="152"/>
      <c r="Z22" s="84" t="s">
        <v>82</v>
      </c>
      <c r="AA22" s="150" t="s">
        <v>106</v>
      </c>
      <c r="AB22" s="113" t="s">
        <v>90</v>
      </c>
      <c r="AC22" s="26" t="s">
        <v>13</v>
      </c>
      <c r="AD22" s="108" t="s">
        <v>96</v>
      </c>
      <c r="AF22" s="108" t="s">
        <v>102</v>
      </c>
      <c r="AH22" s="114" t="s">
        <v>86</v>
      </c>
      <c r="AJ22" s="142" t="str">
        <f>IF(C13=$AA$24,"",IF(C13=$AA$6,"",IF(C13=$AA$12,"",IF(C13=$AA$17,"","13-el Camp de Morvedre"))))</f>
        <v>13-el Camp de Morvedre</v>
      </c>
      <c r="AK22" s="2" t="s">
        <v>96</v>
      </c>
      <c r="AM22" s="111">
        <v>3</v>
      </c>
      <c r="AN22" s="7" t="str">
        <f t="shared" si="10"/>
        <v/>
      </c>
      <c r="AO22" s="7" t="str">
        <f t="shared" si="11"/>
        <v/>
      </c>
      <c r="AP22" s="7" t="str">
        <f t="shared" si="12"/>
        <v/>
      </c>
      <c r="AQ22" s="7" t="str">
        <f t="shared" si="13"/>
        <v/>
      </c>
      <c r="AR22" s="7" t="str">
        <f t="shared" si="14"/>
        <v/>
      </c>
      <c r="AS22" s="7" t="str">
        <f t="shared" si="15"/>
        <v/>
      </c>
      <c r="AT22" s="7" t="str">
        <f t="shared" si="16"/>
        <v/>
      </c>
      <c r="BQ22" s="16" t="str">
        <f t="shared" si="9"/>
        <v/>
      </c>
    </row>
    <row r="23" spans="1:69" ht="16.5" thickBot="1">
      <c r="A23" s="21">
        <v>4</v>
      </c>
      <c r="B23" s="75" t="s">
        <v>105</v>
      </c>
      <c r="C23" s="180"/>
      <c r="D23" s="39" t="str">
        <f>IF(C23=$AA$20,"Dénia",IF(C23=$AA$14,"Cocentaina",IF(C23=$AA$2,"Alcoi",IF(C23=$AA$1,"Alacant",""))))</f>
        <v/>
      </c>
      <c r="E23" s="184"/>
      <c r="F23" s="39" t="str">
        <f>IF(E23=$AA$20,"Dénia",IF(E23=$AA$14,"Cocentaina",IF(E23=$AA$2,"Alcoi",IF(E23=$AA$1,"Alacant",""))))</f>
        <v/>
      </c>
      <c r="G23" s="176"/>
      <c r="H23" s="39" t="str">
        <f>IF(G23=$AA$20,"Dénia",IF(G23=$AA$14,"Cocentaina",IF(G23=$AA$2,"Alcoi",IF(G23=$AA$1,"Alacant",""))))</f>
        <v/>
      </c>
      <c r="I23" s="196"/>
      <c r="J23" s="39" t="str">
        <f>IF(I23=$AA$20,"Dénia",IF(I23=$AA$14,"Cocentaina",IF(I23=$AA$2,"Alcoi",IF(I23=$AA$1,"Alacant",""))))</f>
        <v/>
      </c>
      <c r="K23" s="197"/>
      <c r="L23" s="58"/>
      <c r="M23" s="82"/>
      <c r="N23" s="51"/>
      <c r="O23" s="32"/>
      <c r="P23" s="51"/>
      <c r="Q23" s="48"/>
      <c r="R23" s="33" t="str">
        <f>IF(OR(C23="",E23="",G23="",I23=""),"INCOMPLERT",IF(OR(C23=E23,C23=G23,C23=I23,E23=G23,E23=I23,G23=I23),"DUPLICAT",""))</f>
        <v>INCOMPLERT</v>
      </c>
      <c r="W23" s="33"/>
      <c r="Y23" s="152"/>
      <c r="Z23" s="84" t="s">
        <v>82</v>
      </c>
      <c r="AA23" s="7" t="s">
        <v>107</v>
      </c>
      <c r="AB23" s="108" t="s">
        <v>147</v>
      </c>
      <c r="AC23" s="26" t="s">
        <v>20</v>
      </c>
      <c r="AD23" s="108" t="s">
        <v>144</v>
      </c>
      <c r="AF23" s="108" t="s">
        <v>100</v>
      </c>
      <c r="AH23" s="109"/>
      <c r="AJ23" s="141" t="str">
        <f>IF(C14=$AA$6,"",IF(C14=$AA$11,"",IF(C14=$AA$17,"",IF(C14=$AA$18,"",IF(C14=$AA$16,"a",IF(C14=$AA$29,"","14-el Camp de Túria"))))))</f>
        <v>14-el Camp de Túria</v>
      </c>
      <c r="AK23" s="2" t="s">
        <v>97</v>
      </c>
      <c r="AM23" s="111">
        <v>4</v>
      </c>
      <c r="AN23" s="7" t="str">
        <f t="shared" si="10"/>
        <v/>
      </c>
      <c r="AO23" s="7" t="str">
        <f t="shared" si="11"/>
        <v/>
      </c>
      <c r="AP23" s="7" t="str">
        <f t="shared" si="12"/>
        <v/>
      </c>
      <c r="AQ23" s="7" t="str">
        <f t="shared" si="13"/>
        <v/>
      </c>
      <c r="AR23" s="7" t="str">
        <f t="shared" si="14"/>
        <v/>
      </c>
      <c r="AS23" s="7" t="str">
        <f t="shared" si="15"/>
        <v/>
      </c>
      <c r="AT23" s="7" t="str">
        <f t="shared" si="16"/>
        <v/>
      </c>
      <c r="BQ23" s="16" t="str">
        <f t="shared" si="9"/>
        <v/>
      </c>
    </row>
    <row r="24" spans="1:69" ht="16.5" thickBot="1">
      <c r="A24" s="21">
        <v>2</v>
      </c>
      <c r="B24" s="75" t="s">
        <v>106</v>
      </c>
      <c r="C24" s="180"/>
      <c r="D24" s="39" t="str">
        <f>IF(C24=$AA$8,"Vinaròs",IF(C24=$AA$4,"Albocàsser",""))</f>
        <v/>
      </c>
      <c r="E24" s="180"/>
      <c r="F24" s="39" t="str">
        <f>IF(E24=$AA$8,"Vinaròs",IF(E24=$AA$4,"Albocàsser",""))</f>
        <v/>
      </c>
      <c r="G24" s="198"/>
      <c r="H24" s="97"/>
      <c r="I24" s="199"/>
      <c r="J24" s="94"/>
      <c r="K24" s="174"/>
      <c r="L24" s="86"/>
      <c r="N24" s="44"/>
      <c r="P24" s="44"/>
      <c r="R24" s="33" t="str">
        <f>IF(OR(C24="",E24=""),"INCOMPLERT",IF(OR(C24=E24),"DUPLICAT",""))</f>
        <v>INCOMPLERT</v>
      </c>
      <c r="W24" s="33"/>
      <c r="X24" s="152"/>
      <c r="Y24" s="152"/>
      <c r="Z24" s="84" t="s">
        <v>82</v>
      </c>
      <c r="AA24" s="7" t="s">
        <v>108</v>
      </c>
      <c r="AB24" s="108" t="s">
        <v>143</v>
      </c>
      <c r="AD24" s="108" t="s">
        <v>102</v>
      </c>
      <c r="AF24" s="108" t="s">
        <v>139</v>
      </c>
      <c r="AH24" s="103" t="s">
        <v>98</v>
      </c>
      <c r="AJ24" s="141" t="str">
        <f>IF(C15=$AA$33,"",IF(C15=$AA$16,"",IF(C15=$AA$27,"",IF(C15=$AA$15,"","15-La Canal Navarrés"))))</f>
        <v>15-La Canal Navarrés</v>
      </c>
      <c r="AK24" s="2" t="s">
        <v>139</v>
      </c>
      <c r="AM24" s="111">
        <v>2</v>
      </c>
      <c r="AN24" s="7" t="str">
        <f t="shared" si="10"/>
        <v/>
      </c>
      <c r="AO24" s="7" t="str">
        <f t="shared" si="11"/>
        <v/>
      </c>
      <c r="AP24" s="7" t="str">
        <f t="shared" si="12"/>
        <v/>
      </c>
      <c r="AQ24" s="7" t="str">
        <f t="shared" si="13"/>
        <v/>
      </c>
      <c r="AR24" s="7" t="str">
        <f t="shared" si="14"/>
        <v/>
      </c>
      <c r="AS24" s="7" t="str">
        <f t="shared" si="15"/>
        <v/>
      </c>
      <c r="AT24" s="7" t="str">
        <f t="shared" si="16"/>
        <v/>
      </c>
      <c r="BQ24" s="16" t="str">
        <f t="shared" si="9"/>
        <v/>
      </c>
    </row>
    <row r="25" spans="1:69" ht="20.25" customHeight="1" thickBot="1">
      <c r="A25" s="21">
        <v>4</v>
      </c>
      <c r="B25" s="75" t="s">
        <v>107</v>
      </c>
      <c r="C25" s="175"/>
      <c r="D25" s="39" t="str">
        <f>IF(C$25=$AA$8,"Vinaròs",IF(C$25=$AA$4,"Albocàsser",IF(C$25=$AA$3,"Alcora",IF(C$25=$AA$24,"Borriana",""))))</f>
        <v/>
      </c>
      <c r="E25" s="175"/>
      <c r="F25" s="39" t="str">
        <f>IF(E$25=$AA$8,"Vinaròs",IF(E$25=$AA$4,"Albocàsser",IF(E$25=$AA$3,"Alcora",IF(E$25=$AA$24,"Borriana",""))))</f>
        <v/>
      </c>
      <c r="G25" s="200"/>
      <c r="H25" s="39" t="str">
        <f>IF(G$25=$AA$8,"Vinaròs",IF(G$25=$AA$4,"Albocàsser",IF(G$25=$AA$3,"Alcora",IF(G$25=$AA$24,"Borriana",""))))</f>
        <v/>
      </c>
      <c r="I25" s="200"/>
      <c r="J25" s="39" t="str">
        <f>IF(I$25=$AA$8,"Vinaròs",IF(I$25=$AA$4,"Albocàsser",IF(I$25=$AA$3,"Alcora",IF(I$25=$AA$24,"Borriana",""))))</f>
        <v/>
      </c>
      <c r="K25" s="183"/>
      <c r="L25" s="193"/>
      <c r="M25" s="174"/>
      <c r="N25" s="82"/>
      <c r="O25" s="32"/>
      <c r="P25" s="32"/>
      <c r="Q25" s="32"/>
      <c r="R25" s="33" t="str">
        <f>IF(OR(C25="",E25="",G25="",I25=""),"INCOMPLERT",IF(OR(C25=E25,C25=G25,C25=I25,E25=G25,E25=I25,G25=I25),"DUPLICAT",""))</f>
        <v>INCOMPLERT</v>
      </c>
      <c r="W25" s="33"/>
      <c r="X25" s="152"/>
      <c r="Z25" s="84" t="s">
        <v>82</v>
      </c>
      <c r="AA25" s="150" t="s">
        <v>153</v>
      </c>
      <c r="AB25" s="114" t="s">
        <v>148</v>
      </c>
      <c r="AC25" s="26" t="s">
        <v>27</v>
      </c>
      <c r="AD25" s="114" t="s">
        <v>115</v>
      </c>
      <c r="AF25" s="108" t="s">
        <v>99</v>
      </c>
      <c r="AH25" s="108" t="s">
        <v>104</v>
      </c>
      <c r="AJ25" s="141" t="str">
        <f>IF(C16=$AA$30,"",IF(C16=$AA$20,"",IF(C16=$AA$21,"a",IF(C16=$AA$2,"",IF(C16=$AA$32,"","16-el Comtat")))))</f>
        <v>16-el Comtat</v>
      </c>
      <c r="AK25" s="2" t="s">
        <v>98</v>
      </c>
      <c r="AM25" s="111">
        <v>4</v>
      </c>
      <c r="AN25" s="7" t="str">
        <f t="shared" si="10"/>
        <v/>
      </c>
      <c r="AO25" s="7" t="str">
        <f t="shared" si="11"/>
        <v/>
      </c>
      <c r="AP25" s="7" t="str">
        <f t="shared" si="12"/>
        <v/>
      </c>
      <c r="AQ25" s="7" t="str">
        <f t="shared" si="13"/>
        <v/>
      </c>
      <c r="AR25" s="7" t="str">
        <f t="shared" si="14"/>
        <v/>
      </c>
      <c r="AS25" s="7" t="str">
        <f t="shared" si="15"/>
        <v/>
      </c>
      <c r="AT25" s="7" t="str">
        <f t="shared" si="16"/>
        <v/>
      </c>
      <c r="BQ25" s="16" t="str">
        <f t="shared" si="9"/>
        <v/>
      </c>
    </row>
    <row r="26" spans="1:69" ht="18" customHeight="1" thickBot="1">
      <c r="A26" s="21">
        <v>5</v>
      </c>
      <c r="B26" s="75" t="s">
        <v>108</v>
      </c>
      <c r="C26" s="175"/>
      <c r="D26" s="39" t="str">
        <f>IF(C26=$AA$23,"Castelló",IF(C26=$AA$3,"Alcora",IF(C26=$AA$5,"Cirat",IF(C26=$AA$6,"Sogorb",IF(C26=$AA$11,"Sagunt","")))))</f>
        <v/>
      </c>
      <c r="E26" s="172"/>
      <c r="F26" s="39" t="str">
        <f>IF(E26=$AA$23,"Castelló",IF(E26=$AA$3,"Alcora",IF(E26=$AA$5,"Cirat",IF(E26=$AA$6,"Sogorb",IF(E26=$AA$11,"Sagunt","")))))</f>
        <v/>
      </c>
      <c r="G26" s="172"/>
      <c r="H26" s="39" t="str">
        <f>IF(G26=$AA$23,"Castelló",IF(G26=$AA$3,"Alcora",IF(G26=$AA$5,"Cirat",IF(G26=$AA$6,"Sogorb",IF(G26=$AA$11,"Sagunt","")))))</f>
        <v/>
      </c>
      <c r="I26" s="201"/>
      <c r="J26" s="39" t="str">
        <f>IF(I26=$AA$23,"Castelló",IF(I26=$AA$3,"Alcora",IF(I26=$AA$5,"Cirat",IF(I26=$AA$6,"Sogorb",IF(I26=$AA$11,"Sagunt","")))))</f>
        <v/>
      </c>
      <c r="K26" s="196"/>
      <c r="L26" s="39" t="str">
        <f>IF(K26=$AA$23,"Castelló",IF(K26=$AA$3,"Alcora",IF(K26=$AA$5,"Cirat",IF(K26=$AA$6,"Sogorb",IF(K26=$AA$11,"Sagunt","")))))</f>
        <v/>
      </c>
      <c r="M26" s="192"/>
      <c r="N26" s="202"/>
      <c r="O26" s="32"/>
      <c r="P26" s="72"/>
      <c r="Q26" s="32"/>
      <c r="R26" s="33" t="str">
        <f>IF(OR(C26="",E26="",G26="",I26="",K26=""),"INCOMPLERT",IF(OR(C26=E26,C26=G26,C26=I26,C26=K26,E26=G26,E26=I26,E26=K26,G26=I26,G26=K26,I26=K26),"DUPLICAT",""))</f>
        <v>INCOMPLERT</v>
      </c>
      <c r="W26" s="33"/>
      <c r="X26" s="152"/>
      <c r="Y26" s="152"/>
      <c r="Z26" s="84" t="s">
        <v>82</v>
      </c>
      <c r="AA26" s="155" t="s">
        <v>110</v>
      </c>
      <c r="AB26" s="109"/>
      <c r="AC26" s="26" t="s">
        <v>9</v>
      </c>
      <c r="AD26" s="109"/>
      <c r="AF26" s="114" t="s">
        <v>114</v>
      </c>
      <c r="AH26" s="108" t="s">
        <v>114</v>
      </c>
      <c r="AJ26" s="142" t="str">
        <f>IF(C17=$AA$13,"",IF(C17=$AA$27,"",IF(C17=$AA$30,"",IF(C17=$AA$32,"",IF(C17=$AA$7,"","17-la Costera")))))</f>
        <v>17-la Costera</v>
      </c>
      <c r="AK26" s="2" t="s">
        <v>99</v>
      </c>
      <c r="AM26" s="111">
        <v>5</v>
      </c>
      <c r="AN26" s="7" t="str">
        <f t="shared" si="10"/>
        <v/>
      </c>
      <c r="AO26" s="7" t="str">
        <f t="shared" si="11"/>
        <v/>
      </c>
      <c r="AP26" s="7" t="str">
        <f t="shared" si="12"/>
        <v/>
      </c>
      <c r="AQ26" s="7" t="str">
        <f t="shared" si="13"/>
        <v/>
      </c>
      <c r="AR26" s="7" t="str">
        <f t="shared" si="14"/>
        <v/>
      </c>
      <c r="AS26" s="7" t="str">
        <f t="shared" si="15"/>
        <v/>
      </c>
      <c r="AT26" s="7" t="str">
        <f t="shared" si="16"/>
        <v/>
      </c>
      <c r="BQ26" s="16" t="str">
        <f t="shared" si="9"/>
        <v/>
      </c>
    </row>
    <row r="27" spans="1:69" ht="15.75" customHeight="1" thickBot="1">
      <c r="A27" s="21">
        <v>3</v>
      </c>
      <c r="B27" s="75" t="s">
        <v>153</v>
      </c>
      <c r="C27" s="180"/>
      <c r="D27" s="39" t="str">
        <f>IF(C27=$AA$29,"Xelva",IF(C27=$AA$16,"Xiva",IF(C27=$AA$33,"Alzira","")))</f>
        <v/>
      </c>
      <c r="E27" s="176"/>
      <c r="F27" s="39" t="str">
        <f>IF(E27=$AA$29,"Xelva",IF(E27=$AA$16,"Xiva",IF(E27=$AA$33,"Alzira","")))</f>
        <v/>
      </c>
      <c r="G27" s="196"/>
      <c r="H27" s="39" t="str">
        <f>IF(G27=$AA$29,"Xelva",IF(G27=$AA$16,"Xiva",IF(G27=$AA$33,"Alzira","")))</f>
        <v/>
      </c>
      <c r="I27" s="182"/>
      <c r="J27" s="203"/>
      <c r="K27" s="156"/>
      <c r="L27" s="87"/>
      <c r="M27" s="156"/>
      <c r="N27" s="87"/>
      <c r="O27" s="32"/>
      <c r="P27" s="72"/>
      <c r="R27" s="33" t="str">
        <f>IF(OR(C27="",E27="",G27=""),"INCOMPLERT",IF(OR(C27=E27,C27=G27,E27=G27,G27=E27),"DUPLICAT",""))</f>
        <v>INCOMPLERT</v>
      </c>
      <c r="W27" s="33"/>
      <c r="X27" s="152"/>
      <c r="Y27" s="152"/>
      <c r="Z27" s="84" t="s">
        <v>82</v>
      </c>
      <c r="AA27" s="150" t="s">
        <v>111</v>
      </c>
      <c r="AB27" s="103" t="s">
        <v>91</v>
      </c>
      <c r="AC27" s="26" t="s">
        <v>23</v>
      </c>
      <c r="AD27" s="113" t="s">
        <v>102</v>
      </c>
      <c r="AH27" s="108" t="s">
        <v>116</v>
      </c>
      <c r="AJ27" s="141" t="str">
        <f>IF(C18=$AA$25,"",IF(C18=$AA$29,"",IF(C18=$AA$12,"",IF(C18=$AA$18,"",IF(C18=$AA$27,"",IF(C18=$AA$13,"",IF(C18=$AA$33,"","18-la Foia de Bunyol")))))))</f>
        <v>18-la Foia de Bunyol</v>
      </c>
      <c r="AK27" s="2" t="s">
        <v>100</v>
      </c>
      <c r="AM27" s="111">
        <v>3</v>
      </c>
      <c r="AN27" s="7" t="str">
        <f t="shared" si="10"/>
        <v/>
      </c>
      <c r="AO27" s="7" t="str">
        <f t="shared" si="11"/>
        <v/>
      </c>
      <c r="AP27" s="7" t="str">
        <f t="shared" si="12"/>
        <v/>
      </c>
      <c r="AQ27" s="7" t="str">
        <f t="shared" si="13"/>
        <v/>
      </c>
      <c r="AR27" s="7" t="str">
        <f t="shared" si="14"/>
        <v/>
      </c>
      <c r="AS27" s="7" t="str">
        <f t="shared" si="15"/>
        <v/>
      </c>
      <c r="AT27" s="7" t="str">
        <f t="shared" si="16"/>
        <v/>
      </c>
      <c r="BQ27" s="16" t="str">
        <f t="shared" si="9"/>
        <v/>
      </c>
    </row>
    <row r="28" spans="1:69" ht="16.5" thickBot="1">
      <c r="A28" s="21">
        <v>1</v>
      </c>
      <c r="B28" s="75" t="s">
        <v>110</v>
      </c>
      <c r="C28" s="175"/>
      <c r="D28" s="40" t="str">
        <f>IF(C28=$AA$29,"Xelva","")</f>
        <v/>
      </c>
      <c r="E28" s="189"/>
      <c r="F28" s="65"/>
      <c r="G28" s="174"/>
      <c r="H28" s="95"/>
      <c r="I28" s="174"/>
      <c r="J28" s="95"/>
      <c r="K28" s="174"/>
      <c r="L28" s="96"/>
      <c r="M28" s="174"/>
      <c r="N28" s="94"/>
      <c r="O28" s="20"/>
      <c r="P28" s="42"/>
      <c r="Q28" s="20"/>
      <c r="R28" s="33" t="str">
        <f>IF(C28="","INCOMPLERT","")</f>
        <v>INCOMPLERT</v>
      </c>
      <c r="W28" s="33"/>
      <c r="Y28" s="152"/>
      <c r="Z28" s="84" t="s">
        <v>82</v>
      </c>
      <c r="AA28" s="149" t="s">
        <v>112</v>
      </c>
      <c r="AB28" s="107" t="s">
        <v>146</v>
      </c>
      <c r="AC28" s="26" t="s">
        <v>7</v>
      </c>
      <c r="AD28" s="108" t="s">
        <v>101</v>
      </c>
      <c r="AF28" s="120" t="s">
        <v>139</v>
      </c>
      <c r="AH28" s="108" t="s">
        <v>87</v>
      </c>
      <c r="AJ28" s="143" t="str">
        <f>IF(C19=$AA$31,"",IF(C19=$AA$18,"",IF(C19=$AA$12,"",IF(C19=$AA$11,"","19-l'Horta Nord"))))</f>
        <v>19-l'Horta Nord</v>
      </c>
      <c r="AK28" s="2" t="s">
        <v>101</v>
      </c>
      <c r="AM28" s="111">
        <v>1</v>
      </c>
      <c r="AN28" s="7" t="str">
        <f t="shared" si="10"/>
        <v/>
      </c>
      <c r="AO28" s="7" t="str">
        <f t="shared" si="11"/>
        <v/>
      </c>
      <c r="AP28" s="7" t="str">
        <f t="shared" si="12"/>
        <v/>
      </c>
      <c r="AQ28" s="7" t="str">
        <f t="shared" si="13"/>
        <v/>
      </c>
      <c r="AR28" s="7" t="str">
        <f t="shared" si="14"/>
        <v/>
      </c>
      <c r="AS28" s="7" t="str">
        <f t="shared" si="15"/>
        <v/>
      </c>
      <c r="AT28" s="7" t="str">
        <f t="shared" si="16"/>
        <v/>
      </c>
      <c r="BQ28" s="16" t="str">
        <f t="shared" si="9"/>
        <v/>
      </c>
    </row>
    <row r="29" spans="1:69" ht="17.25" thickTop="1" thickBot="1">
      <c r="A29" s="21">
        <v>7</v>
      </c>
      <c r="B29" s="75" t="s">
        <v>111</v>
      </c>
      <c r="C29" s="180"/>
      <c r="D29" s="39" t="str">
        <f>IF(C29=$AA$30,"Gandia",IF(C29=$AA$28,"Sueca",IF(C29=$AA$19,"Catarroja",IF(C29=$AA$18,"Torrent",IF(C29=$AA$16,"Xiva",IF(C29=$AA$13,"Énguera",IF(C29=$AA$15,"Xàtiva","")))))))</f>
        <v/>
      </c>
      <c r="E29" s="204"/>
      <c r="F29" s="39" t="str">
        <f>IF(E29=$AA$30,"Gandia",IF(E29=$AA$28,"Sueca",IF(E29=$AA$19,"Catarroja",IF(E29=$AA$18,"Torrent",IF(E29=$AA$16,"Xiva",IF(E29=$AA$13,"Énguera",IF(E29=$AA$15,"Xàtiva","")))))))</f>
        <v/>
      </c>
      <c r="G29" s="205"/>
      <c r="H29" s="39" t="str">
        <f>IF(G29=$AA$30,"Gandia",IF(G29=$AA$28,"Sueca",IF(G29=$AA$19,"Catarroja",IF(G29=$AA$18,"Torrent",IF(G29=$AA$16,"Xiva",IF(G29=$AA$13,"Énguera",IF(G29=$AA$15,"Xàtiva","")))))))</f>
        <v/>
      </c>
      <c r="I29" s="205"/>
      <c r="J29" s="39" t="str">
        <f>IF(I29=$AA$30,"Gandia",IF(I29=$AA$28,"Sueca",IF(I29=$AA$19,"Catarroja",IF(I29=$AA$18,"Torrent",IF(I29=$AA$16,"Xiva",IF(I29=$AA$13,"Énguera",IF(I29=$AA$15,"Xàtiva","")))))))</f>
        <v/>
      </c>
      <c r="K29" s="170"/>
      <c r="L29" s="39" t="str">
        <f>IF(K29=$AA$30,"Gandia",IF(K29=$AA$28,"Sueca",IF(K29=$AA$19,"Catarroja",IF(K29=$AA$18,"Torrent",IF(K29=$AA$16,"Xiva",IF(K29=$AA$13,"Énguera",IF(K29=$AA$15,"Xàtiva","")))))))</f>
        <v/>
      </c>
      <c r="M29" s="206"/>
      <c r="N29" s="39" t="str">
        <f>IF(M29=$AA$30,"Gandia",IF(M29=$AA$28,"Sueca",IF(M29=$AA$19,"Catarroja",IF(M29=$AA$18,"Torrent",IF(M29=$AA$16,"Xiva",IF(M29=$AA$13,"Énguera",IF(M29=$AA$15,"Xàtiva","")))))))</f>
        <v/>
      </c>
      <c r="O29" s="132"/>
      <c r="P29" s="39" t="str">
        <f>IF(O29=$AA$30,"Gandia",IF(O29=$AA$28,"Sueca",IF(O29=$AA$19,"Catarroja",IF(O29=$AA$18,"Torrent",IF(O29=$AA$16,"Xiva",IF(O29=$AA$13,"Énguera",IF(O29=$AA$15,"Xàtiva","")))))))</f>
        <v/>
      </c>
      <c r="Q29" s="49"/>
      <c r="R29" s="33" t="str">
        <f>IF(OR(C29="",E29="",G29="",I29="",K29="",M29="",O29=""),"INCOMPLERT",IF(OR(C29=E29,C29=G29,C29=I29,C29=K29,C29=M29,C29=O29,E29=G29,E29=I29,E29=K29,E29=M29,E29=O29,G29=I29,G29=K29,G29=M29,G29=O29,I29=K29,I29=M29,I29=O29,K29=M29,K29=O29,M29=O29),"DUPLICAT",""))</f>
        <v>INCOMPLERT</v>
      </c>
      <c r="S29" s="52"/>
      <c r="T29" s="52"/>
      <c r="U29" s="52"/>
      <c r="W29" s="33"/>
      <c r="X29" s="152"/>
      <c r="Y29" s="152"/>
      <c r="Z29" s="84" t="s">
        <v>82</v>
      </c>
      <c r="AA29" s="149" t="s">
        <v>113</v>
      </c>
      <c r="AB29" s="107" t="s">
        <v>143</v>
      </c>
      <c r="AC29" s="26" t="s">
        <v>6</v>
      </c>
      <c r="AD29" s="108" t="s">
        <v>144</v>
      </c>
      <c r="AF29" s="108" t="s">
        <v>99</v>
      </c>
      <c r="AH29" s="114" t="s">
        <v>105</v>
      </c>
      <c r="AJ29" s="144" t="str">
        <f>IF(C20=$AA$31,"",IF(C20=$AA$17,"",IF(C20=$AA$12,"",IF(C20=$AA$16,"",IF(C20=$AA$27,"",IF(C20=$AA$19,"","20-L'Horta Oest"))))))</f>
        <v>20-L'Horta Oest</v>
      </c>
      <c r="AK29" s="121" t="s">
        <v>102</v>
      </c>
      <c r="AM29" s="111">
        <v>7</v>
      </c>
      <c r="AN29" s="7" t="str">
        <f t="shared" si="10"/>
        <v/>
      </c>
      <c r="AO29" s="7" t="str">
        <f t="shared" si="11"/>
        <v/>
      </c>
      <c r="AP29" s="7" t="str">
        <f t="shared" si="12"/>
        <v/>
      </c>
      <c r="AQ29" s="7" t="str">
        <f t="shared" si="13"/>
        <v/>
      </c>
      <c r="AR29" s="7" t="str">
        <f t="shared" si="14"/>
        <v/>
      </c>
      <c r="AS29" s="7" t="str">
        <f t="shared" si="15"/>
        <v/>
      </c>
      <c r="AT29" s="7" t="str">
        <f t="shared" si="16"/>
        <v/>
      </c>
      <c r="BQ29" s="16" t="str">
        <f t="shared" si="9"/>
        <v/>
      </c>
    </row>
    <row r="30" spans="1:69" ht="16.5" thickBot="1">
      <c r="A30" s="21">
        <v>4</v>
      </c>
      <c r="B30" s="75" t="s">
        <v>112</v>
      </c>
      <c r="C30" s="175"/>
      <c r="D30" s="39" t="str">
        <f>IF(C30=$AA$31,"València",IF(C30=$AA$19,"Catarroja",IF(C30=$AA$27,"Alzira",IF(C30=$AA$30,"Gandia",""))))</f>
        <v/>
      </c>
      <c r="E30" s="172"/>
      <c r="F30" s="39" t="str">
        <f>IF(E30=$AA$31,"València",IF(E30=$AA$19,"Catarroja",IF(E30=$AA$27,"Alzira",IF(E30=$AA$30,"Gandia",""))))</f>
        <v/>
      </c>
      <c r="G30" s="172"/>
      <c r="H30" s="39" t="str">
        <f>IF(G30=$AA$31,"València",IF(G30=$AA$19,"Catarroja",IF(G30=$AA$27,"Alzira",IF(G30=$AA$30,"Gandia",""))))</f>
        <v/>
      </c>
      <c r="I30" s="172"/>
      <c r="J30" s="39" t="str">
        <f>IF(I30=$AA$31,"València",IF(I30=$AA$19,"Catarroja",IF(I30=$AA$27,"Alzira",IF(I30=$AA$30,"Gandia",""))))</f>
        <v/>
      </c>
      <c r="K30" s="198"/>
      <c r="L30" s="156"/>
      <c r="M30" s="156"/>
      <c r="N30" s="156"/>
      <c r="O30" s="35"/>
      <c r="P30" s="88"/>
      <c r="Q30" s="88"/>
      <c r="R30" s="33" t="str">
        <f>IF(OR(C30="",E30="",G30="",I30=""),"INCOMPLERT",IF(OR(C30=E30,C30=G30,C30=I30,E30=G30,E30=I30,G30=I30),"DUPLICAT",""))</f>
        <v>INCOMPLERT</v>
      </c>
      <c r="S30" s="8"/>
      <c r="T30" s="8"/>
      <c r="U30" s="163" t="s">
        <v>83</v>
      </c>
      <c r="V30" s="67">
        <f>34-$BQ$62</f>
        <v>32</v>
      </c>
      <c r="W30" s="33"/>
      <c r="Z30" s="84" t="s">
        <v>82</v>
      </c>
      <c r="AA30" s="149" t="s">
        <v>114</v>
      </c>
      <c r="AB30" s="107" t="s">
        <v>141</v>
      </c>
      <c r="AC30" s="26"/>
      <c r="AD30" s="108" t="s">
        <v>145</v>
      </c>
      <c r="AF30" s="108" t="s">
        <v>111</v>
      </c>
      <c r="AJ30" s="141" t="str">
        <f>IF(C21=$AA$31,"",IF(C21=$AA$18,"",IF(C21=$AA$27,"",IF(C21=$AA$28,"","21-l'Horta Sud"))))</f>
        <v>21-l'Horta Sud</v>
      </c>
      <c r="AK30" s="2" t="s">
        <v>103</v>
      </c>
      <c r="AM30" s="111">
        <v>4</v>
      </c>
      <c r="AN30" s="7" t="str">
        <f t="shared" si="10"/>
        <v/>
      </c>
      <c r="AO30" s="7" t="str">
        <f t="shared" si="11"/>
        <v/>
      </c>
      <c r="AP30" s="7" t="str">
        <f t="shared" si="12"/>
        <v/>
      </c>
      <c r="AQ30" s="7" t="str">
        <f t="shared" si="13"/>
        <v/>
      </c>
      <c r="AR30" s="7" t="str">
        <f t="shared" si="14"/>
        <v/>
      </c>
      <c r="AS30" s="7" t="str">
        <f t="shared" si="15"/>
        <v/>
      </c>
      <c r="AT30" s="7" t="str">
        <f t="shared" si="16"/>
        <v/>
      </c>
      <c r="BQ30" s="16" t="str">
        <f t="shared" si="9"/>
        <v/>
      </c>
    </row>
    <row r="31" spans="1:69" ht="16.5" thickBot="1">
      <c r="A31" s="21">
        <v>4</v>
      </c>
      <c r="B31" s="75" t="s">
        <v>113</v>
      </c>
      <c r="C31" s="180"/>
      <c r="D31" s="39" t="str">
        <f>IF(C31=$AA$6,"Sogorg",IF(C31=$AA$12,"Llíria",IF(C31=$AA$16,"Xiva",IF(C31=$AA$25,"Requena",""))))</f>
        <v/>
      </c>
      <c r="E31" s="176"/>
      <c r="F31" s="39" t="str">
        <f>IF(E31=$AA$6,"Sogorg",IF(E31=$AA$12,"Llíria",IF(E31=$AA$16,"Xiva",IF(E31=$AA$25,"Requena",""))))</f>
        <v/>
      </c>
      <c r="H31" s="39" t="str">
        <f>IF(G31=$AA$6,"Sogorg",IF(G31=$AA$12,"Llíria",IF(G31=$AA$16,"Xiva",IF(G31=$AA$25,"Requena",""))))</f>
        <v/>
      </c>
      <c r="I31" s="176"/>
      <c r="J31" s="39" t="str">
        <f>IF(I31=$AA$6,"Sogorg",IF(I31=$AA$12,"Llíria",IF(I31=$AA$16,"Xiva",IF(I31=$AA$25,"Requena",""))))</f>
        <v/>
      </c>
      <c r="K31" s="198"/>
      <c r="L31" s="174"/>
      <c r="M31" s="174"/>
      <c r="N31" s="42"/>
      <c r="O31" s="20"/>
      <c r="P31" s="89"/>
      <c r="Q31" s="4"/>
      <c r="R31" s="33" t="str">
        <f>IF(OR(C31="",E31="",G31="",I31=""),"INCOMPLERT",IF(OR(C31=E31,C31=G31,C31=I31,E31=G31,E31=I31,G31=I31),"DUPLICAT",""))</f>
        <v>INCOMPLERT</v>
      </c>
      <c r="S31" s="4"/>
      <c r="T31" s="4"/>
      <c r="U31" s="68" t="s">
        <v>84</v>
      </c>
      <c r="V31" s="66">
        <f>$AW$47</f>
        <v>10</v>
      </c>
      <c r="W31" s="33"/>
      <c r="X31" s="152"/>
      <c r="Y31" s="152"/>
      <c r="Z31" s="84" t="s">
        <v>82</v>
      </c>
      <c r="AA31" s="149" t="s">
        <v>115</v>
      </c>
      <c r="AB31" s="107" t="s">
        <v>144</v>
      </c>
      <c r="AC31" s="26" t="s">
        <v>28</v>
      </c>
      <c r="AD31" s="108" t="s">
        <v>111</v>
      </c>
      <c r="AF31" s="108" t="s">
        <v>100</v>
      </c>
      <c r="AH31" s="103" t="s">
        <v>87</v>
      </c>
      <c r="AJ31" s="141" t="str">
        <f>IF(C22=$AA$30,"",IF(C22=$AA$14,"",IF(C22=$AA$21,"","22-la Marina Alta")))</f>
        <v>22-la Marina Alta</v>
      </c>
      <c r="AK31" s="2" t="s">
        <v>104</v>
      </c>
      <c r="AM31" s="111">
        <v>4</v>
      </c>
      <c r="AN31" s="7" t="str">
        <f t="shared" si="10"/>
        <v/>
      </c>
      <c r="AO31" s="7" t="str">
        <f t="shared" si="11"/>
        <v/>
      </c>
      <c r="AP31" s="7" t="str">
        <f t="shared" si="12"/>
        <v/>
      </c>
      <c r="AQ31" s="7" t="str">
        <f t="shared" si="13"/>
        <v/>
      </c>
      <c r="AR31" s="7" t="str">
        <f t="shared" si="14"/>
        <v/>
      </c>
      <c r="AS31" s="7" t="str">
        <f t="shared" si="15"/>
        <v/>
      </c>
      <c r="AT31" s="7" t="str">
        <f t="shared" si="16"/>
        <v/>
      </c>
      <c r="BQ31" s="16" t="str">
        <f t="shared" si="9"/>
        <v/>
      </c>
    </row>
    <row r="32" spans="1:69" ht="17.25" thickTop="1" thickBot="1">
      <c r="A32" s="21">
        <v>6</v>
      </c>
      <c r="B32" s="75" t="s">
        <v>114</v>
      </c>
      <c r="C32" s="175" t="s">
        <v>160</v>
      </c>
      <c r="D32" s="39" t="str">
        <f>IF(C32=$AA$20,"Dénia",IF(C32=$AA$14,"Cocentaina",IF(C32=$AA$32,"Ontinyent",IF(C32=$AA$15,"Xàtiva",IF(C32=$AA$27,"Alzira",IF(C32=$AA$28,"Sueca",""))))))</f>
        <v>Sueca</v>
      </c>
      <c r="E32" s="176" t="s">
        <v>161</v>
      </c>
      <c r="F32" s="39" t="str">
        <f>IF(E32=$AA$20,"Dénia",IF(E32=$AA$14,"Cocentaina",IF(E32=$AA$32,"Ontinyent",IF(E32=$AA$15,"Xàtiva",IF(E32=$AA$27,"Alzira",IF(E32=$AA$28,"Sueca",""))))))</f>
        <v>Cocentaina</v>
      </c>
      <c r="G32" s="176" t="s">
        <v>157</v>
      </c>
      <c r="H32" s="39" t="str">
        <f>IF(G32=$AA$20,"Dénia",IF(G32=$AA$14,"Cocentaina",IF(G32=$AA$32,"Ontinyent",IF(G32=$AA$15,"Xàtiva",IF(G32=$AA$27,"Alzira",IF(G32=$AA$28,"Sueca",""))))))</f>
        <v>Ontinyent</v>
      </c>
      <c r="I32" s="172" t="s">
        <v>162</v>
      </c>
      <c r="J32" s="39" t="str">
        <f>IF(I32=$AA$20,"Dénia",IF(I32=$AA$14,"Cocentaina",IF(I32=$AA$32,"Ontinyent",IF(I32=$AA$15,"Xàtiva",IF(I32=$AA$27,"Alzira",IF(I32=$AA$28,"Sueca",""))))))</f>
        <v>Dénia</v>
      </c>
      <c r="K32" s="172" t="s">
        <v>163</v>
      </c>
      <c r="L32" s="39" t="str">
        <f>IF(K32=$AA$20,"Dénia",IF(K32=$AA$14,"Cocentaina",IF(K32=$AA$32,"Ontinyent",IF(K32=$AA$15,"Xàtiva",IF(K32=$AA$27,"Alzira",IF(K32=$AA$28,"Sueca",""))))))</f>
        <v>Alzira</v>
      </c>
      <c r="M32" s="191" t="s">
        <v>159</v>
      </c>
      <c r="N32" s="39" t="str">
        <f>IF(M32=$AA$20,"Dénia",IF(M32=$AA$14,"Cocentaina",IF(M32=$AA$32,"Ontinyent",IF(M32=$AA$15,"Xàtiva",IF(M32=$AA$27,"Alzira",IF(M32=$AA$28,"Sueca",""))))))</f>
        <v>Xàtiva</v>
      </c>
      <c r="O32" s="61"/>
      <c r="P32" s="59"/>
      <c r="Q32" s="4"/>
      <c r="R32" s="33" t="str">
        <f>IF(OR(C32="",E32="",G32="",I32="",K32="",M32=""),"INCOMPLERT",IF(OR(C32=E32,C32=G32,C32=I32,C32=K32,C32=M32,E32=G32,E32=I32,E32=K32,E32=M32,G32=I32,G32=K32,G32=M32,I32=K32,I32=M32,K32=M32),"DUPLICAT",""))</f>
        <v/>
      </c>
      <c r="S32" s="4"/>
      <c r="T32" s="4"/>
      <c r="U32" s="68" t="s">
        <v>85</v>
      </c>
      <c r="V32" s="66">
        <f>$A$39-$AW$47</f>
        <v>133</v>
      </c>
      <c r="W32" s="33"/>
      <c r="X32" s="152"/>
      <c r="Y32" s="152"/>
      <c r="Z32" s="84" t="s">
        <v>82</v>
      </c>
      <c r="AA32" s="149" t="s">
        <v>116</v>
      </c>
      <c r="AB32" s="110" t="s">
        <v>121</v>
      </c>
      <c r="AC32" s="26" t="s">
        <v>12</v>
      </c>
      <c r="AD32" s="108" t="s">
        <v>103</v>
      </c>
      <c r="AF32" s="122" t="s">
        <v>117</v>
      </c>
      <c r="AH32" s="108" t="s">
        <v>105</v>
      </c>
      <c r="AJ32" s="141" t="str">
        <f>IF(C23=$AA$20,"",IF(C23=$AA$14,"",IF(C23=$AA$2,"",IF(C23=$AA$1,"","23-la Marina Baixa"))))</f>
        <v>23-la Marina Baixa</v>
      </c>
      <c r="AK32" s="2" t="s">
        <v>105</v>
      </c>
      <c r="AM32" s="111">
        <v>6</v>
      </c>
      <c r="AN32" s="7">
        <f t="shared" si="10"/>
        <v>1</v>
      </c>
      <c r="AO32" s="7">
        <f t="shared" si="11"/>
        <v>1</v>
      </c>
      <c r="AP32" s="7">
        <f t="shared" si="12"/>
        <v>1</v>
      </c>
      <c r="AQ32" s="7">
        <f t="shared" si="13"/>
        <v>1</v>
      </c>
      <c r="AR32" s="7">
        <f t="shared" si="14"/>
        <v>1</v>
      </c>
      <c r="AS32" s="7">
        <f t="shared" si="15"/>
        <v>1</v>
      </c>
      <c r="AT32" s="7" t="str">
        <f t="shared" si="16"/>
        <v/>
      </c>
      <c r="BQ32" s="16" t="str">
        <f t="shared" si="9"/>
        <v/>
      </c>
    </row>
    <row r="33" spans="1:69" ht="17.25" customHeight="1" thickBot="1">
      <c r="A33" s="22">
        <v>4</v>
      </c>
      <c r="B33" s="75" t="s">
        <v>115</v>
      </c>
      <c r="C33" s="175"/>
      <c r="D33" s="39" t="str">
        <f>IF(C33=$AA$19,"Catarroja",IF(C33=$AA$18,"Torrent",IF(C33=$AA$28,"Sueca",IF(C33=$AA$17,"Puçol",""))))</f>
        <v/>
      </c>
      <c r="E33" s="176"/>
      <c r="F33" s="39" t="str">
        <f>IF(E33=$AA$19,"Catarroja",IF(E33=$AA$18,"Torrent",IF(E33=$AA$28,"Sueca",IF(E33=$AA$17,"Puçol",""))))</f>
        <v/>
      </c>
      <c r="G33" s="176"/>
      <c r="H33" s="39" t="str">
        <f>IF(G33=$AA$19,"Catarroja",IF(G33=$AA$18,"Torrent",IF(G33=$AA$28,"Sueca",IF(G33=$AA$17,"Puçol",""))))</f>
        <v/>
      </c>
      <c r="I33" s="184"/>
      <c r="J33" s="39" t="str">
        <f>IF(I33=$AA$19,"Catarroja",IF(I33=$AA$18,"Torrent",IF(I33=$AA$28,"Sueca",IF(I33=$AA$17,"Puçol",""))))</f>
        <v/>
      </c>
      <c r="K33" s="198"/>
      <c r="L33" s="193"/>
      <c r="M33" s="174"/>
      <c r="N33" s="87" t="str">
        <f>IF(M33=$AA$19,"València",IF(M33=$AA$20,"València",IF(M33=$AA$21,"València",IF(M33=$AA$30,"València",""))))</f>
        <v/>
      </c>
      <c r="O33" s="35"/>
      <c r="P33" s="43"/>
      <c r="R33" s="33" t="str">
        <f>IF(OR(C33="",E33="",G33="",I33=""),"INCOMPLERT",IF(OR(C33=E33,C33=G33,C33=I33,E33=G33,E33=I33,G33=I33),"DUPLICAT",""))</f>
        <v>INCOMPLERT</v>
      </c>
      <c r="W33" s="33"/>
      <c r="X33" s="152"/>
      <c r="Z33" s="84" t="s">
        <v>82</v>
      </c>
      <c r="AA33" s="149" t="s">
        <v>154</v>
      </c>
      <c r="AC33" s="26" t="s">
        <v>5</v>
      </c>
      <c r="AD33" s="114" t="s">
        <v>115</v>
      </c>
      <c r="AH33" s="108" t="s">
        <v>98</v>
      </c>
      <c r="AJ33" s="141" t="str">
        <f>IF(C24=$AA$8,"",IF(C24=$AA$4,"","24-els Ports"))</f>
        <v>24-els Ports</v>
      </c>
      <c r="AK33" s="2" t="s">
        <v>106</v>
      </c>
      <c r="AM33" s="123">
        <v>4</v>
      </c>
      <c r="AN33" s="7" t="str">
        <f t="shared" si="10"/>
        <v/>
      </c>
      <c r="AO33" s="7" t="str">
        <f t="shared" si="11"/>
        <v/>
      </c>
      <c r="AP33" s="7" t="str">
        <f t="shared" si="12"/>
        <v/>
      </c>
      <c r="AQ33" s="7" t="str">
        <f t="shared" si="13"/>
        <v/>
      </c>
      <c r="AR33" s="7" t="str">
        <f t="shared" si="14"/>
        <v/>
      </c>
      <c r="AS33" s="7" t="str">
        <f t="shared" si="15"/>
        <v/>
      </c>
      <c r="AT33" s="7" t="str">
        <f t="shared" si="16"/>
        <v/>
      </c>
      <c r="BQ33" s="16" t="str">
        <f t="shared" si="9"/>
        <v/>
      </c>
    </row>
    <row r="34" spans="1:69" ht="16.5" thickBot="1">
      <c r="A34" s="21">
        <v>5</v>
      </c>
      <c r="B34" s="75" t="s">
        <v>116</v>
      </c>
      <c r="C34" s="207"/>
      <c r="D34" s="83" t="str">
        <f>IF(C34=$AA$15,"Xàtiva",IF(C34=$AA$30,"Gandia",IF(C34=$AA$14,"Cocentaina",IF(C34=$AA$2,"Alcoi",IF(C34=$AA$7,"Villena","")))))</f>
        <v/>
      </c>
      <c r="E34" s="208"/>
      <c r="F34" s="83" t="str">
        <f>IF(E34=$AA$15,"Xàtiva",IF(E34=$AA$30,"Gandia",IF(E34=$AA$14,"Cocentaina",IF(E34=$AA$2,"Alcoi",IF(E34=$AA$7,"Villena","")))))</f>
        <v/>
      </c>
      <c r="G34" s="208"/>
      <c r="H34" s="83" t="str">
        <f>IF(G34=$AA$15,"Xàtiva",IF(G34=$AA$30,"Gandia",IF(G34=$AA$14,"Cocentaina",IF(G34=$AA$2,"Alcoi",IF(G34=$AA$7,"Villena","")))))</f>
        <v/>
      </c>
      <c r="I34" s="209"/>
      <c r="J34" s="83" t="str">
        <f>IF(I34=$AA$15,"Xàtiva",IF(I34=$AA$30,"Gandia",IF(I34=$AA$14,"Cocentaina",IF(I34=$AA$2,"Alcoi",IF(I34=$AA$7,"Villena","")))))</f>
        <v/>
      </c>
      <c r="K34" s="196"/>
      <c r="L34" s="83" t="str">
        <f>IF(K34=$AA$15,"Xàtiva",IF(K34=$AA$30,"Gandia",IF(K34=$AA$14,"Cocentaina",IF(K34=$AA$2,"Alcoi",IF(K34=$AA$7,"Villena","")))))</f>
        <v/>
      </c>
      <c r="M34" s="182"/>
      <c r="N34" s="58"/>
      <c r="P34" s="44"/>
      <c r="R34" s="33" t="str">
        <f>IF(OR(C34="",E34="",G34="",I34="",K34=""),"INCOMPLERT",IF(OR(C34=E34,C34=G34,C34=I34,C34=K34,E34=G34,E34=I34,E34=K34,G34=I34,G34=K34,I34=K34),"DUPLICAT",""))</f>
        <v>INCOMPLERT</v>
      </c>
      <c r="W34" s="33"/>
      <c r="Y34" s="152"/>
      <c r="Z34" s="84" t="s">
        <v>82</v>
      </c>
      <c r="AA34" s="151" t="s">
        <v>118</v>
      </c>
      <c r="AB34" s="119" t="s">
        <v>136</v>
      </c>
      <c r="AC34" s="26" t="s">
        <v>23</v>
      </c>
      <c r="AF34" s="124" t="s">
        <v>117</v>
      </c>
      <c r="AH34" s="108" t="s">
        <v>116</v>
      </c>
      <c r="AJ34" s="141" t="str">
        <f>IF(C25=$AA$8,"",IF(C$25=$AA$4,"",IF(C$25=$AA$3,"",IF(C$25=$AA$24,"","25-la Plana Alta"))))</f>
        <v>25-la Plana Alta</v>
      </c>
      <c r="AK34" s="2" t="s">
        <v>107</v>
      </c>
      <c r="AM34" s="111">
        <v>5</v>
      </c>
      <c r="AN34" s="7" t="str">
        <f t="shared" si="10"/>
        <v/>
      </c>
      <c r="AO34" s="7" t="str">
        <f t="shared" si="11"/>
        <v/>
      </c>
      <c r="AP34" s="7" t="str">
        <f t="shared" si="12"/>
        <v/>
      </c>
      <c r="AQ34" s="7" t="str">
        <f t="shared" si="13"/>
        <v/>
      </c>
      <c r="AR34" s="7" t="str">
        <f t="shared" si="14"/>
        <v/>
      </c>
      <c r="AS34" s="7" t="str">
        <f t="shared" si="15"/>
        <v/>
      </c>
      <c r="AT34" s="7" t="str">
        <f t="shared" si="16"/>
        <v/>
      </c>
      <c r="BQ34" s="16" t="str">
        <f t="shared" si="9"/>
        <v/>
      </c>
    </row>
    <row r="35" spans="1:69" ht="16.5" customHeight="1" thickTop="1" thickBot="1">
      <c r="A35" s="21">
        <v>3</v>
      </c>
      <c r="B35" s="78" t="s">
        <v>154</v>
      </c>
      <c r="C35" s="180"/>
      <c r="D35" s="39" t="str">
        <f>IF(C35=$AA$25,"Requena",IF(C35=$AA$16,"Xiva",IF(C35=$AA$13,"Énguera","")))</f>
        <v/>
      </c>
      <c r="E35" s="176"/>
      <c r="F35" s="39" t="str">
        <f>IF(E35=$AA$25,"Requena",IF(E35=$AA$16,"Xiva",IF(E35=$AA$13,"Énguera","")))</f>
        <v/>
      </c>
      <c r="G35" s="176"/>
      <c r="H35" s="39" t="str">
        <f>IF(G35=$AA$25,"Requena",IF(G35=$AA$16,"Xiva",IF(G35=$AA$13,"Énguera","")))</f>
        <v/>
      </c>
      <c r="I35" s="210"/>
      <c r="J35" s="174"/>
      <c r="K35" s="174"/>
      <c r="L35" s="94"/>
      <c r="M35" s="174"/>
      <c r="N35" s="86"/>
      <c r="P35" s="44"/>
      <c r="R35" s="33" t="str">
        <f>IF(OR(C35="",E35="",G35=""),"INCOMPLERT",IF(OR(C35=E35,C35=G35,E35=G35,G35=E35),"DUPLICAT",""))</f>
        <v>INCOMPLERT</v>
      </c>
      <c r="T35" s="41"/>
      <c r="U35" s="157" t="s">
        <v>36</v>
      </c>
      <c r="V35" s="11"/>
      <c r="W35" s="33"/>
      <c r="X35" s="152"/>
      <c r="Y35" s="152"/>
      <c r="AA35" s="71"/>
      <c r="AB35" s="108" t="s">
        <v>93</v>
      </c>
      <c r="AC35" s="26" t="s">
        <v>7</v>
      </c>
      <c r="AD35" s="103" t="s">
        <v>100</v>
      </c>
      <c r="AF35" s="125" t="s">
        <v>109</v>
      </c>
      <c r="AH35" s="108" t="s">
        <v>92</v>
      </c>
      <c r="AJ35" s="141" t="str">
        <f>IF(C26=$AA$23,"",IF(C26=$AA$3,"",IF(C26=$AA$5,"",IF(C26=$AA$6,"",IF(C26=$AA$11,"","26-la Plana Baixa")))))</f>
        <v>26-la Plana Baixa</v>
      </c>
      <c r="AK35" s="2" t="s">
        <v>108</v>
      </c>
      <c r="AM35" s="111">
        <v>3</v>
      </c>
      <c r="AN35" s="7" t="str">
        <f t="shared" si="10"/>
        <v/>
      </c>
      <c r="AO35" s="7" t="str">
        <f t="shared" si="11"/>
        <v/>
      </c>
      <c r="AP35" s="7" t="str">
        <f t="shared" si="12"/>
        <v/>
      </c>
      <c r="AQ35" s="7" t="str">
        <f t="shared" si="13"/>
        <v/>
      </c>
      <c r="AR35" s="7" t="str">
        <f t="shared" si="14"/>
        <v/>
      </c>
      <c r="AS35" s="7" t="str">
        <f t="shared" si="15"/>
        <v/>
      </c>
      <c r="AT35" s="7" t="str">
        <f t="shared" si="16"/>
        <v/>
      </c>
      <c r="BQ35" s="16" t="str">
        <f t="shared" si="9"/>
        <v/>
      </c>
    </row>
    <row r="36" spans="1:69" ht="19.5" customHeight="1" thickBot="1">
      <c r="A36" s="21">
        <v>5</v>
      </c>
      <c r="B36" s="93" t="s">
        <v>118</v>
      </c>
      <c r="C36" s="211"/>
      <c r="D36" s="55" t="str">
        <f>IF(C36=$AA$7,"Villena",IF(C36=$AA$2,"Alcoi",IF(C36=$AA$1,"Alacant",IF(C36=$AA$10,"Elx",IF(C36=$AA$9,"Oriola","")))))</f>
        <v/>
      </c>
      <c r="E36" s="196"/>
      <c r="F36" s="55" t="str">
        <f>IF(E36=$AA$7,"Villena",IF(E36=$AA$2,"Alcoi",IF(E36=$AA$1,"Alacant",IF(E36=$AA$10,"Elx",IF(E36=$AA$9,"Oriola","")))))</f>
        <v/>
      </c>
      <c r="G36" s="196"/>
      <c r="H36" s="55" t="str">
        <f>IF(G36=$AA$7,"Villena",IF(G36=$AA$2,"Alcoi",IF(G36=$AA$1,"Alacant",IF(G36=$AA$10,"Elx",IF(G36=$AA$9,"Oriola","")))))</f>
        <v/>
      </c>
      <c r="I36" s="169"/>
      <c r="J36" s="55" t="str">
        <f>IF(I36=$AA$7,"Villena",IF(I36=$AA$2,"Alcoi",IF(I36=$AA$1,"Alacant",IF(I36=$AA$10,"Elx",IF(I36=$AA$9,"Oriola","")))))</f>
        <v/>
      </c>
      <c r="K36" s="177"/>
      <c r="L36" s="55" t="str">
        <f>IF(K36=$AA$7,"Villena",IF(K36=$AA$2,"Alcoi",IF(K36=$AA$1,"Alacant",IF(K36=$AA$10,"Elx",IF(K36=$AA$9,"Oriola","")))))</f>
        <v/>
      </c>
      <c r="M36" s="182"/>
      <c r="N36" s="99"/>
      <c r="O36" s="32"/>
      <c r="P36" s="44"/>
      <c r="R36" s="33" t="str">
        <f>IF(OR(C36="",E36="",G36="",I36="",K36=""),"INCOMPLERT",IF(OR(C36=E36,C36=G36,C36=I36,C36=K36,E36=G36,E36=I36,E36=K36,G36=I36,G36=K36,I36=K36),"DUPLICAT",""))</f>
        <v>INCOMPLERT</v>
      </c>
      <c r="U36" s="157" t="s">
        <v>37</v>
      </c>
      <c r="V36" s="11"/>
      <c r="W36" s="33"/>
      <c r="X36" s="152"/>
      <c r="Y36" s="152"/>
      <c r="AA36" s="71"/>
      <c r="AB36" s="108" t="s">
        <v>89</v>
      </c>
      <c r="AC36" s="26" t="s">
        <v>11</v>
      </c>
      <c r="AD36" s="108" t="s">
        <v>102</v>
      </c>
      <c r="AF36" s="108" t="s">
        <v>100</v>
      </c>
      <c r="AH36" s="108" t="s">
        <v>118</v>
      </c>
      <c r="AJ36" s="141" t="str">
        <f>IF(C27=$AA$29,"",IF(C27=$AA$16,"",IF(C27=$AA$33,"","27-la Plana d'Utiel")))</f>
        <v>27-la Plana d'Utiel</v>
      </c>
      <c r="AK36" s="2" t="s">
        <v>109</v>
      </c>
      <c r="AM36" s="111">
        <v>5</v>
      </c>
      <c r="AN36" s="7" t="str">
        <f t="shared" si="10"/>
        <v/>
      </c>
      <c r="AO36" s="7" t="str">
        <f t="shared" si="11"/>
        <v/>
      </c>
      <c r="AP36" s="7" t="str">
        <f t="shared" si="12"/>
        <v/>
      </c>
      <c r="AQ36" s="7" t="str">
        <f t="shared" si="13"/>
        <v/>
      </c>
      <c r="AR36" s="7" t="str">
        <f t="shared" si="14"/>
        <v/>
      </c>
      <c r="AS36" s="7" t="str">
        <f t="shared" si="15"/>
        <v/>
      </c>
      <c r="AT36" s="7" t="str">
        <f t="shared" si="16"/>
        <v/>
      </c>
      <c r="BQ36" s="16" t="str">
        <f t="shared" si="9"/>
        <v/>
      </c>
    </row>
    <row r="37" spans="1:69" ht="17.25" thickTop="1" thickBot="1">
      <c r="A37" s="1"/>
      <c r="B37" s="90"/>
      <c r="C37" s="212"/>
      <c r="D37" s="87"/>
      <c r="E37" s="156"/>
      <c r="F37" s="87"/>
      <c r="G37" s="156"/>
      <c r="H37" s="87"/>
      <c r="I37" s="156"/>
      <c r="J37" s="87"/>
      <c r="K37" s="156"/>
      <c r="L37" s="87"/>
      <c r="M37" s="156"/>
      <c r="N37" s="87"/>
      <c r="O37" s="32"/>
      <c r="P37" s="51"/>
      <c r="R37" s="159"/>
      <c r="U37" s="69" t="str">
        <f ca="1">INDEX($AJ$12:$AJ$53,RANDBETWEEN(1,COUNTA($AJ$12:$AJ$53)),1)</f>
        <v>33-València</v>
      </c>
      <c r="V37" s="33"/>
      <c r="W37" s="33"/>
      <c r="X37" s="152"/>
      <c r="Y37" s="152"/>
      <c r="AA37" s="71"/>
      <c r="AB37" s="108" t="s">
        <v>88</v>
      </c>
      <c r="AC37" s="26" t="s">
        <v>16</v>
      </c>
      <c r="AD37" s="108" t="s">
        <v>144</v>
      </c>
      <c r="AF37" s="114" t="s">
        <v>139</v>
      </c>
      <c r="AH37" s="114" t="s">
        <v>86</v>
      </c>
      <c r="AJ37" s="142" t="str">
        <f>IF(C28=$AA$29,"","28-el Racó d'Ademús")</f>
        <v>28-el Racó d'Ademús</v>
      </c>
      <c r="AK37" s="2" t="s">
        <v>110</v>
      </c>
      <c r="AM37" s="111"/>
      <c r="AN37" s="7" t="str">
        <f t="shared" ref="AN37:AN44" si="18">IF(D37&gt;"",1,"")</f>
        <v/>
      </c>
      <c r="AO37" s="7" t="str">
        <f t="shared" ref="AO37:AO44" si="19">IF(F37&gt;"",1,"")</f>
        <v/>
      </c>
      <c r="AP37" s="7" t="str">
        <f t="shared" ref="AP37:AP44" si="20">IF(H37&gt;"",1,"")</f>
        <v/>
      </c>
      <c r="AQ37" s="7" t="str">
        <f t="shared" ref="AQ37:AQ44" si="21">IF(J37&gt;"",1,"")</f>
        <v/>
      </c>
      <c r="AR37" s="7" t="str">
        <f t="shared" ref="AR37:AR44" si="22">IF(L37&gt;"",1,"")</f>
        <v/>
      </c>
      <c r="AS37" s="7" t="str">
        <f t="shared" ref="AS37:AS44" si="23">IF(N37&gt;"",1,"")</f>
        <v/>
      </c>
      <c r="AT37" s="7" t="str">
        <f t="shared" ref="AT37:AT44" si="24">IF(P37&gt;"",1,"")</f>
        <v/>
      </c>
      <c r="BQ37" s="16" t="str">
        <f t="shared" si="9"/>
        <v/>
      </c>
    </row>
    <row r="38" spans="1:69" ht="16.5" thickBot="1">
      <c r="A38" s="1"/>
      <c r="B38" s="71"/>
      <c r="C38" s="213"/>
      <c r="D38" s="72"/>
      <c r="E38" s="82"/>
      <c r="F38" s="72"/>
      <c r="G38" s="82"/>
      <c r="H38" s="72"/>
      <c r="I38" s="82"/>
      <c r="J38" s="72"/>
      <c r="K38" s="82"/>
      <c r="L38" s="72"/>
      <c r="M38" s="82"/>
      <c r="N38" s="72"/>
      <c r="O38" s="32"/>
      <c r="P38" s="51"/>
      <c r="R38" s="159"/>
      <c r="U38" s="69" t="str">
        <f t="shared" ref="U38:U40" ca="1" si="25">INDEX($AJ$12:$AJ$53,RANDBETWEEN(1,COUNTA($AJ$12:$AJ$53)),1)</f>
        <v>27-la Plana d'Utiel</v>
      </c>
      <c r="V38" s="33"/>
      <c r="W38" s="33"/>
      <c r="Y38" s="152"/>
      <c r="AA38" s="71"/>
      <c r="AB38" s="114" t="s">
        <v>108</v>
      </c>
      <c r="AD38" s="108" t="s">
        <v>113</v>
      </c>
      <c r="AH38" s="109"/>
      <c r="AJ38" s="143" t="str">
        <f>IF(C29=$AA$30,"",IF(C29=$AA$28,"",IF(C29=$AA$19,"",IF(C29=$AA$18,"",IF(C29=$AA$16,"",IF(C29=$AA$13,"",IF(C29=$AA$15,"","29-la Ribera Alta")))))))</f>
        <v>29-la Ribera Alta</v>
      </c>
      <c r="AK38" s="2" t="s">
        <v>111</v>
      </c>
      <c r="AM38" s="111"/>
      <c r="AN38" s="7" t="str">
        <f t="shared" si="18"/>
        <v/>
      </c>
      <c r="AO38" s="7" t="str">
        <f t="shared" si="19"/>
        <v/>
      </c>
      <c r="AP38" s="7" t="str">
        <f t="shared" si="20"/>
        <v/>
      </c>
      <c r="AQ38" s="7" t="str">
        <f t="shared" si="21"/>
        <v/>
      </c>
      <c r="AR38" s="7" t="str">
        <f t="shared" si="22"/>
        <v/>
      </c>
      <c r="AS38" s="7" t="str">
        <f t="shared" si="23"/>
        <v/>
      </c>
      <c r="AT38" s="7" t="str">
        <f t="shared" si="24"/>
        <v/>
      </c>
      <c r="BQ38" s="16" t="str">
        <f t="shared" si="9"/>
        <v/>
      </c>
    </row>
    <row r="39" spans="1:69" ht="16.5" thickBot="1">
      <c r="A39" s="1">
        <f>SUM(A3:A36)</f>
        <v>143</v>
      </c>
      <c r="B39" s="71"/>
      <c r="C39" s="213"/>
      <c r="D39" s="72"/>
      <c r="E39" s="82"/>
      <c r="F39" s="72"/>
      <c r="G39" s="82"/>
      <c r="H39" s="72"/>
      <c r="I39" s="214"/>
      <c r="J39" s="214"/>
      <c r="K39" s="214"/>
      <c r="L39" s="214"/>
      <c r="M39" s="214"/>
      <c r="N39" s="214"/>
      <c r="O39" s="32"/>
      <c r="P39" s="51"/>
      <c r="R39" s="159"/>
      <c r="U39" s="69" t="str">
        <f t="shared" ca="1" si="25"/>
        <v>21-l'Horta Sud</v>
      </c>
      <c r="V39" s="33"/>
      <c r="W39" s="33"/>
      <c r="X39" s="152"/>
      <c r="AA39" s="71"/>
      <c r="AB39" s="109"/>
      <c r="AC39" s="26" t="s">
        <v>25</v>
      </c>
      <c r="AD39" s="108" t="s">
        <v>109</v>
      </c>
      <c r="AF39" s="116" t="s">
        <v>99</v>
      </c>
      <c r="AH39" s="103" t="s">
        <v>92</v>
      </c>
      <c r="AJ39" s="141" t="str">
        <f>IF(C30=$AA$31,"",IF(C30=$AA$19,"",IF(C30=$AA$27,"",IF(C30=$AA$30,"","30-la Ribera Baixa"))))</f>
        <v>30-la Ribera Baixa</v>
      </c>
      <c r="AK39" s="2" t="s">
        <v>112</v>
      </c>
      <c r="AM39" s="111"/>
      <c r="AN39" s="7" t="str">
        <f t="shared" si="18"/>
        <v/>
      </c>
      <c r="AO39" s="7" t="str">
        <f t="shared" si="19"/>
        <v/>
      </c>
      <c r="AP39" s="7" t="str">
        <f t="shared" si="20"/>
        <v/>
      </c>
      <c r="AQ39" s="7" t="str">
        <f t="shared" si="21"/>
        <v/>
      </c>
      <c r="AR39" s="7" t="str">
        <f t="shared" si="22"/>
        <v/>
      </c>
      <c r="AS39" s="7" t="str">
        <f t="shared" si="23"/>
        <v/>
      </c>
      <c r="AT39" s="7" t="str">
        <f t="shared" si="24"/>
        <v/>
      </c>
      <c r="BQ39" s="16" t="str">
        <f t="shared" si="9"/>
        <v/>
      </c>
    </row>
    <row r="40" spans="1:69">
      <c r="A40" s="1"/>
      <c r="B40" s="71"/>
      <c r="C40" s="215"/>
      <c r="D40" s="72"/>
      <c r="E40" s="82"/>
      <c r="F40" s="72"/>
      <c r="G40" s="82"/>
      <c r="H40" s="82"/>
      <c r="I40" s="82"/>
      <c r="J40" s="82"/>
      <c r="K40" s="82"/>
      <c r="L40" s="72"/>
      <c r="M40" s="82"/>
      <c r="N40" s="51"/>
      <c r="O40" s="32"/>
      <c r="P40" s="51"/>
      <c r="R40" s="159"/>
      <c r="U40" s="69" t="str">
        <f t="shared" ca="1" si="25"/>
        <v/>
      </c>
      <c r="V40" s="33"/>
      <c r="W40" s="33"/>
      <c r="X40" s="152"/>
      <c r="Y40" s="152"/>
      <c r="AA40" s="71"/>
      <c r="AB40" s="119" t="s">
        <v>108</v>
      </c>
      <c r="AC40" s="26" t="s">
        <v>4</v>
      </c>
      <c r="AD40" s="108" t="s">
        <v>117</v>
      </c>
      <c r="AF40" s="108" t="s">
        <v>139</v>
      </c>
      <c r="AH40" s="108" t="s">
        <v>99</v>
      </c>
      <c r="AJ40" s="143" t="str">
        <f>IF(C31=$AA$6,"",IF(C31=$AA$12,"",IF(C31=$AA$16,"",IF(C31=$AA$25,"","31-els Serrans"))))</f>
        <v>31-els Serrans</v>
      </c>
      <c r="AK40" s="2" t="s">
        <v>113</v>
      </c>
      <c r="AM40" s="111"/>
      <c r="AN40" s="7" t="str">
        <f t="shared" si="18"/>
        <v/>
      </c>
      <c r="AO40" s="7" t="str">
        <f t="shared" si="19"/>
        <v/>
      </c>
      <c r="AP40" s="7" t="str">
        <f t="shared" si="20"/>
        <v/>
      </c>
      <c r="AQ40" s="7" t="str">
        <f t="shared" si="21"/>
        <v/>
      </c>
      <c r="AR40" s="7" t="str">
        <f t="shared" si="22"/>
        <v/>
      </c>
      <c r="AS40" s="7" t="str">
        <f t="shared" si="23"/>
        <v/>
      </c>
      <c r="AT40" s="7" t="str">
        <f t="shared" si="24"/>
        <v/>
      </c>
      <c r="BQ40" s="16" t="str">
        <f t="shared" si="9"/>
        <v/>
      </c>
    </row>
    <row r="41" spans="1:69">
      <c r="A41" s="1"/>
      <c r="B41" s="71"/>
      <c r="C41" s="213"/>
      <c r="D41" s="72"/>
      <c r="E41" s="82"/>
      <c r="F41" s="72"/>
      <c r="G41" s="82"/>
      <c r="H41" s="72"/>
      <c r="I41" s="82"/>
      <c r="J41" s="72"/>
      <c r="K41" s="82"/>
      <c r="L41" s="72"/>
      <c r="M41" s="82"/>
      <c r="N41" s="82"/>
      <c r="O41" s="32"/>
      <c r="P41" s="51"/>
      <c r="Q41" s="6"/>
      <c r="R41" s="159"/>
      <c r="V41" s="33"/>
      <c r="W41" s="33"/>
      <c r="X41" s="152"/>
      <c r="Y41" s="152"/>
      <c r="AA41" s="71"/>
      <c r="AB41" s="108" t="s">
        <v>107</v>
      </c>
      <c r="AC41" s="26" t="s">
        <v>19</v>
      </c>
      <c r="AD41" s="108" t="s">
        <v>134</v>
      </c>
      <c r="AF41" s="108" t="s">
        <v>111</v>
      </c>
      <c r="AH41" s="108" t="s">
        <v>116</v>
      </c>
      <c r="AJ41" s="143" t="str">
        <f>IF(C32=$AA$20,"",IF(C32=$AA$14,"",IF(32=$AA$32,"",IF(C32=$AA$15,"",IF(C32=$AA$27,"",IF(C32=$AA$28,"","32-la Safor"))))))</f>
        <v/>
      </c>
      <c r="AK41" s="2" t="s">
        <v>114</v>
      </c>
      <c r="AM41" s="111"/>
      <c r="AN41" s="7" t="str">
        <f t="shared" si="18"/>
        <v/>
      </c>
      <c r="AO41" s="7" t="str">
        <f t="shared" si="19"/>
        <v/>
      </c>
      <c r="AP41" s="7" t="str">
        <f t="shared" si="20"/>
        <v/>
      </c>
      <c r="AQ41" s="7" t="str">
        <f t="shared" si="21"/>
        <v/>
      </c>
      <c r="AR41" s="7" t="str">
        <f t="shared" si="22"/>
        <v/>
      </c>
      <c r="AS41" s="7" t="str">
        <f t="shared" si="23"/>
        <v/>
      </c>
      <c r="AT41" s="7" t="str">
        <f t="shared" si="24"/>
        <v/>
      </c>
      <c r="BQ41" s="16">
        <f t="shared" si="9"/>
        <v>1</v>
      </c>
    </row>
    <row r="42" spans="1:69" ht="16.5" thickBot="1">
      <c r="A42" s="1"/>
      <c r="B42" s="71"/>
      <c r="C42" s="215"/>
      <c r="D42" s="73"/>
      <c r="E42" s="82"/>
      <c r="F42" s="73"/>
      <c r="G42" s="82"/>
      <c r="H42" s="72"/>
      <c r="I42" s="214"/>
      <c r="J42" s="51"/>
      <c r="K42" s="82"/>
      <c r="L42" s="51"/>
      <c r="M42" s="82"/>
      <c r="N42" s="51"/>
      <c r="O42" s="32"/>
      <c r="P42" s="51"/>
      <c r="Q42" s="8"/>
      <c r="R42" s="159"/>
      <c r="S42" s="8"/>
      <c r="T42" s="8"/>
      <c r="U42" s="163" t="s">
        <v>83</v>
      </c>
      <c r="V42" s="67">
        <f>34-$BQ$62</f>
        <v>32</v>
      </c>
      <c r="W42" s="33"/>
      <c r="X42" s="152"/>
      <c r="Y42" s="152"/>
      <c r="AA42" s="71"/>
      <c r="AB42" s="108" t="s">
        <v>88</v>
      </c>
      <c r="AC42" s="26" t="s">
        <v>9</v>
      </c>
      <c r="AD42" s="114" t="s">
        <v>111</v>
      </c>
      <c r="AF42" s="108" t="s">
        <v>114</v>
      </c>
      <c r="AH42" s="108" t="s">
        <v>87</v>
      </c>
      <c r="AJ42" s="141" t="str">
        <f>IF(C33=$AA$19,"",IF(C33=$AA$18,"",IF(C33=$AA$28,"",IF(C33=$AA$17,"","33-València"))))</f>
        <v>33-València</v>
      </c>
      <c r="AK42" s="2" t="s">
        <v>115</v>
      </c>
      <c r="AM42" s="111"/>
      <c r="AN42" s="7" t="str">
        <f t="shared" si="18"/>
        <v/>
      </c>
      <c r="AO42" s="7" t="str">
        <f t="shared" si="19"/>
        <v/>
      </c>
      <c r="AP42" s="7" t="str">
        <f t="shared" si="20"/>
        <v/>
      </c>
      <c r="AQ42" s="7" t="str">
        <f t="shared" si="21"/>
        <v/>
      </c>
      <c r="AR42" s="7" t="str">
        <f t="shared" si="22"/>
        <v/>
      </c>
      <c r="AS42" s="7" t="str">
        <f t="shared" si="23"/>
        <v/>
      </c>
      <c r="AT42" s="7" t="str">
        <f t="shared" si="24"/>
        <v/>
      </c>
      <c r="BQ42" s="16" t="str">
        <f t="shared" si="9"/>
        <v/>
      </c>
    </row>
    <row r="43" spans="1:69" ht="16.5" thickBot="1">
      <c r="A43" s="1"/>
      <c r="B43" s="71"/>
      <c r="C43" s="213"/>
      <c r="D43" s="72"/>
      <c r="E43" s="82"/>
      <c r="F43" s="72"/>
      <c r="G43" s="82"/>
      <c r="H43" s="72"/>
      <c r="I43" s="82"/>
      <c r="J43" s="72"/>
      <c r="K43" s="82"/>
      <c r="L43" s="72"/>
      <c r="M43" s="82"/>
      <c r="N43" s="82"/>
      <c r="O43" s="32"/>
      <c r="P43" s="32"/>
      <c r="Q43" s="4"/>
      <c r="R43" s="159"/>
      <c r="S43" s="4"/>
      <c r="T43" s="4"/>
      <c r="U43" s="223" t="s">
        <v>84</v>
      </c>
      <c r="V43" s="66">
        <f>$AW$47</f>
        <v>10</v>
      </c>
      <c r="W43" s="33"/>
      <c r="Y43" s="152"/>
      <c r="AA43" s="152"/>
      <c r="AB43" s="126" t="s">
        <v>90</v>
      </c>
      <c r="AC43" s="26" t="s">
        <v>21</v>
      </c>
      <c r="AF43" s="108" t="s">
        <v>116</v>
      </c>
      <c r="AH43" s="114" t="s">
        <v>118</v>
      </c>
      <c r="AJ43" s="145" t="str">
        <f>IF(C34=$AA$15,"",IF(C34=$AA$30,"",IF(C34=$AA$14,"",IF(C34=$AA$2,"",IF(C34=$AA$7,"","34-la Vall d'Albaida")))))</f>
        <v>34-la Vall d'Albaida</v>
      </c>
      <c r="AK43" s="2" t="s">
        <v>116</v>
      </c>
      <c r="AM43" s="111"/>
      <c r="AN43" s="7" t="str">
        <f t="shared" si="18"/>
        <v/>
      </c>
      <c r="AO43" s="7" t="str">
        <f t="shared" si="19"/>
        <v/>
      </c>
      <c r="AP43" s="7" t="str">
        <f t="shared" si="20"/>
        <v/>
      </c>
      <c r="AQ43" s="7" t="str">
        <f t="shared" si="21"/>
        <v/>
      </c>
      <c r="AR43" s="7" t="str">
        <f t="shared" si="22"/>
        <v/>
      </c>
      <c r="AS43" s="7" t="str">
        <f t="shared" si="23"/>
        <v/>
      </c>
      <c r="AT43" s="7" t="str">
        <f t="shared" si="24"/>
        <v/>
      </c>
      <c r="BQ43" s="16" t="str">
        <f t="shared" si="9"/>
        <v/>
      </c>
    </row>
    <row r="44" spans="1:69" ht="16.5" thickBot="1">
      <c r="A44" s="1"/>
      <c r="B44" s="71"/>
      <c r="C44" s="215"/>
      <c r="D44" s="72"/>
      <c r="E44" s="82"/>
      <c r="F44" s="72"/>
      <c r="G44" s="82"/>
      <c r="H44" s="72"/>
      <c r="I44" s="82"/>
      <c r="J44" s="72"/>
      <c r="K44" s="82"/>
      <c r="L44" s="72"/>
      <c r="M44" s="82"/>
      <c r="N44" s="72"/>
      <c r="O44" s="72"/>
      <c r="P44" s="74"/>
      <c r="Q44" s="4"/>
      <c r="R44" s="159"/>
      <c r="S44" s="4"/>
      <c r="T44" s="4"/>
      <c r="U44" s="223" t="s">
        <v>85</v>
      </c>
      <c r="V44" s="66">
        <f>$A$39-$AW$47</f>
        <v>133</v>
      </c>
      <c r="W44" s="33"/>
      <c r="X44" s="152"/>
      <c r="Y44" s="152"/>
      <c r="AA44" s="152"/>
      <c r="AB44" s="127" t="s">
        <v>91</v>
      </c>
      <c r="AC44" s="26" t="s">
        <v>2</v>
      </c>
      <c r="AD44" s="128" t="s">
        <v>109</v>
      </c>
      <c r="AF44" s="114" t="s">
        <v>92</v>
      </c>
      <c r="AH44" s="109"/>
      <c r="AJ44" s="141" t="str">
        <f>IF(C35=$AA$25,"",IF(C35=$AA$16,"",IF(C35=$AA$13,"","35-la Vall de Cofrents")))</f>
        <v>35-la Vall de Cofrents</v>
      </c>
      <c r="AK44" s="2" t="s">
        <v>117</v>
      </c>
      <c r="AM44" s="111"/>
      <c r="AN44" s="7" t="str">
        <f t="shared" si="18"/>
        <v/>
      </c>
      <c r="AO44" s="7" t="str">
        <f t="shared" si="19"/>
        <v/>
      </c>
      <c r="AP44" s="7" t="str">
        <f t="shared" si="20"/>
        <v/>
      </c>
      <c r="AQ44" s="7" t="str">
        <f t="shared" si="21"/>
        <v/>
      </c>
      <c r="AR44" s="7" t="str">
        <f t="shared" si="22"/>
        <v/>
      </c>
      <c r="AS44" s="7" t="str">
        <f t="shared" si="23"/>
        <v/>
      </c>
      <c r="AT44" s="7" t="str">
        <f t="shared" si="24"/>
        <v/>
      </c>
      <c r="BQ44" s="16" t="str">
        <f t="shared" si="9"/>
        <v/>
      </c>
    </row>
    <row r="45" spans="1:69" ht="16.5" thickBot="1">
      <c r="A45" s="1"/>
      <c r="B45" s="79"/>
      <c r="C45" s="216"/>
      <c r="D45" s="70"/>
      <c r="E45" s="214"/>
      <c r="F45" s="70"/>
      <c r="G45" s="214"/>
      <c r="H45" s="70"/>
      <c r="I45" s="214"/>
      <c r="J45" s="70"/>
      <c r="K45" s="214"/>
      <c r="L45" s="70"/>
      <c r="M45" s="214"/>
      <c r="N45" s="70"/>
      <c r="O45" s="53"/>
      <c r="P45" s="53"/>
      <c r="Q45" s="53"/>
      <c r="R45" s="159"/>
      <c r="S45" s="1"/>
      <c r="T45" s="1"/>
      <c r="U45" s="1"/>
      <c r="W45" s="33"/>
      <c r="X45" s="152"/>
      <c r="Y45" s="152"/>
      <c r="AA45" s="152"/>
      <c r="AB45" s="129" t="s">
        <v>96</v>
      </c>
      <c r="AD45" s="108" t="s">
        <v>113</v>
      </c>
      <c r="AH45" s="103" t="s">
        <v>135</v>
      </c>
      <c r="AJ45" s="146" t="str">
        <f>IF(C36=$AA$7,"",IF(C36=$AA$2,"",IF(C36=$AA$1,"",IF(C36=$AA$10,"",IF(C36=$AA$9,"","36-el Vinalopó Mitjà")))))</f>
        <v>36-el Vinalopó Mitjà</v>
      </c>
      <c r="AK45" s="2" t="s">
        <v>118</v>
      </c>
      <c r="AM45" s="109"/>
      <c r="AO45" s="137"/>
      <c r="AS45" s="137"/>
      <c r="BQ45" s="16" t="str">
        <f t="shared" si="9"/>
        <v/>
      </c>
    </row>
    <row r="46" spans="1:69">
      <c r="A46" s="1"/>
      <c r="B46" s="80"/>
      <c r="C46" s="217"/>
      <c r="D46" s="46"/>
      <c r="E46" s="218"/>
      <c r="F46" s="46"/>
      <c r="G46" s="218"/>
      <c r="H46" s="46"/>
      <c r="I46" s="219"/>
      <c r="J46" s="47"/>
      <c r="K46" s="218"/>
      <c r="L46" s="47"/>
      <c r="M46" s="218"/>
      <c r="N46" s="47"/>
      <c r="O46" s="36"/>
      <c r="R46" s="160"/>
      <c r="S46" s="9"/>
      <c r="T46" s="9"/>
      <c r="U46" s="10"/>
      <c r="W46" s="224"/>
      <c r="X46" s="152"/>
      <c r="AA46" s="152"/>
      <c r="AB46" s="115"/>
      <c r="AC46" s="26" t="s">
        <v>33</v>
      </c>
      <c r="AD46" s="108" t="s">
        <v>122</v>
      </c>
      <c r="AF46" s="119" t="s">
        <v>137</v>
      </c>
      <c r="AH46" s="108" t="s">
        <v>92</v>
      </c>
      <c r="AJ46" s="147"/>
      <c r="AK46" s="112"/>
      <c r="AM46" s="109"/>
      <c r="AO46" s="137"/>
      <c r="AS46" s="137"/>
      <c r="BQ46" s="16"/>
    </row>
    <row r="47" spans="1:69" ht="16.5" thickBot="1">
      <c r="A47" s="1"/>
      <c r="B47" s="80"/>
      <c r="C47" s="220"/>
      <c r="D47" s="46"/>
      <c r="E47" s="218"/>
      <c r="F47" s="46"/>
      <c r="G47" s="218"/>
      <c r="H47" s="46"/>
      <c r="I47" s="218"/>
      <c r="J47" s="46"/>
      <c r="K47" s="218"/>
      <c r="L47" s="46"/>
      <c r="M47" s="218"/>
      <c r="N47" s="47"/>
      <c r="O47" s="36"/>
      <c r="S47" t="s">
        <v>39</v>
      </c>
      <c r="X47" s="152"/>
      <c r="Y47" s="152"/>
      <c r="AA47" s="152"/>
      <c r="AB47" s="115"/>
      <c r="AC47" s="26" t="s">
        <v>14</v>
      </c>
      <c r="AD47" s="122" t="s">
        <v>117</v>
      </c>
      <c r="AF47" s="108" t="s">
        <v>114</v>
      </c>
      <c r="AH47" s="108" t="s">
        <v>86</v>
      </c>
      <c r="AJ47" s="147"/>
      <c r="AK47" s="112"/>
      <c r="AM47" s="109">
        <f>SUM(AM3:AM44)</f>
        <v>143</v>
      </c>
      <c r="AN47" s="154">
        <f>SUM(AN3:AN44)</f>
        <v>2</v>
      </c>
      <c r="AO47" s="154">
        <f>SUM(AO3:AO44)</f>
        <v>2</v>
      </c>
      <c r="AP47" s="154">
        <f>SUM(AP3:AP44)</f>
        <v>2</v>
      </c>
      <c r="AQ47" s="154">
        <f t="shared" ref="AQ47:AT47" si="26">SUM(AQ3:AQ44)</f>
        <v>2</v>
      </c>
      <c r="AR47" s="154">
        <f t="shared" si="26"/>
        <v>1</v>
      </c>
      <c r="AS47" s="154">
        <f t="shared" si="26"/>
        <v>1</v>
      </c>
      <c r="AT47" s="154">
        <f t="shared" si="26"/>
        <v>0</v>
      </c>
      <c r="AU47" s="154"/>
      <c r="AW47" s="7">
        <f>SUM(AN47:AU47)</f>
        <v>10</v>
      </c>
      <c r="BQ47" s="16"/>
    </row>
    <row r="48" spans="1:69" ht="16.5" thickBot="1">
      <c r="A48" s="1"/>
      <c r="B48" s="80"/>
      <c r="C48" s="220"/>
      <c r="D48" s="46"/>
      <c r="E48" s="218"/>
      <c r="F48" s="46"/>
      <c r="G48" s="218"/>
      <c r="H48" s="46"/>
      <c r="I48" s="218"/>
      <c r="J48" s="46"/>
      <c r="K48" s="218"/>
      <c r="L48" s="46"/>
      <c r="M48" s="218"/>
      <c r="N48" s="47"/>
      <c r="O48" s="36"/>
      <c r="S48">
        <f>42-$AG$12</f>
        <v>2</v>
      </c>
      <c r="X48" s="152"/>
      <c r="Y48" s="152"/>
      <c r="AA48" s="152"/>
      <c r="AB48" s="115"/>
      <c r="AC48" s="26" t="s">
        <v>22</v>
      </c>
      <c r="AD48" s="109"/>
      <c r="AF48" s="108" t="s">
        <v>99</v>
      </c>
      <c r="AH48" s="108" t="s">
        <v>95</v>
      </c>
      <c r="AJ48" s="147"/>
      <c r="AK48" s="112"/>
      <c r="AM48" s="2" t="s">
        <v>126</v>
      </c>
      <c r="AO48" s="137"/>
      <c r="AS48" s="137"/>
      <c r="BQ48" s="16"/>
    </row>
    <row r="49" spans="1:69">
      <c r="A49" s="1"/>
      <c r="B49" s="80"/>
      <c r="C49" s="217"/>
      <c r="D49" s="46"/>
      <c r="E49" s="218"/>
      <c r="F49" s="46"/>
      <c r="G49" s="218"/>
      <c r="H49" s="47"/>
      <c r="I49" s="218"/>
      <c r="J49" s="47"/>
      <c r="K49" s="218"/>
      <c r="L49" s="47"/>
      <c r="M49" s="218"/>
      <c r="N49" s="47"/>
      <c r="O49" s="36"/>
      <c r="X49" s="152"/>
      <c r="Y49" s="152"/>
      <c r="AA49" s="152"/>
      <c r="AB49" s="115"/>
      <c r="AC49" s="26" t="s">
        <v>15</v>
      </c>
      <c r="AD49" s="103" t="s">
        <v>110</v>
      </c>
      <c r="AF49" s="108" t="s">
        <v>92</v>
      </c>
      <c r="AH49" s="108" t="s">
        <v>94</v>
      </c>
      <c r="AJ49" s="147"/>
      <c r="AK49" s="112"/>
      <c r="AN49" s="7" t="s">
        <v>127</v>
      </c>
      <c r="AO49" s="137"/>
      <c r="AS49" s="137"/>
      <c r="BQ49" s="16"/>
    </row>
    <row r="50" spans="1:69" ht="16.5" thickBot="1">
      <c r="A50" s="1"/>
      <c r="B50" s="80"/>
      <c r="C50" s="217"/>
      <c r="D50" s="46"/>
      <c r="E50" s="218"/>
      <c r="F50" s="46"/>
      <c r="G50" s="218"/>
      <c r="H50" s="46"/>
      <c r="I50" s="218"/>
      <c r="J50" s="46"/>
      <c r="K50" s="218"/>
      <c r="L50" s="47"/>
      <c r="M50" s="218"/>
      <c r="N50" s="47"/>
      <c r="O50" s="36"/>
      <c r="X50" s="152"/>
      <c r="Y50" s="152"/>
      <c r="AB50" s="112"/>
      <c r="AD50" s="114" t="s">
        <v>121</v>
      </c>
      <c r="AF50" s="108" t="s">
        <v>87</v>
      </c>
      <c r="AH50" s="130" t="s">
        <v>138</v>
      </c>
      <c r="AJ50" s="147"/>
      <c r="AK50" s="112"/>
      <c r="AO50" s="137" t="s">
        <v>155</v>
      </c>
      <c r="AS50" s="137"/>
      <c r="BQ50" s="16"/>
    </row>
    <row r="51" spans="1:69" ht="17.25" thickBot="1">
      <c r="A51" s="1"/>
      <c r="B51" s="80"/>
      <c r="C51" s="220"/>
      <c r="D51" s="46"/>
      <c r="E51" s="218"/>
      <c r="F51" s="46"/>
      <c r="G51" s="218"/>
      <c r="H51" s="46"/>
      <c r="I51" s="218"/>
      <c r="J51" s="46"/>
      <c r="K51" s="218"/>
      <c r="L51" s="46"/>
      <c r="M51" s="218"/>
      <c r="N51" s="46"/>
      <c r="O51" s="36"/>
      <c r="P51" s="45"/>
      <c r="R51" s="162"/>
      <c r="W51" s="226"/>
      <c r="X51" s="152"/>
      <c r="AB51" s="115"/>
      <c r="AC51" s="26" t="s">
        <v>32</v>
      </c>
      <c r="AF51" s="114" t="s">
        <v>98</v>
      </c>
      <c r="AH51" s="131" t="s">
        <v>86</v>
      </c>
      <c r="AJ51" s="147"/>
      <c r="AK51" s="112"/>
      <c r="AO51" s="137"/>
      <c r="AS51" s="137"/>
      <c r="BQ51" s="16"/>
    </row>
    <row r="52" spans="1:69" ht="16.5" thickBot="1">
      <c r="AB52" s="115"/>
      <c r="AC52" s="26" t="s">
        <v>8</v>
      </c>
      <c r="AH52" s="108" t="s">
        <v>105</v>
      </c>
      <c r="AJ52" s="147"/>
      <c r="AK52" s="112"/>
      <c r="AS52" s="137"/>
      <c r="BQ52" s="16"/>
    </row>
    <row r="53" spans="1:69">
      <c r="AB53" s="115"/>
      <c r="AC53" s="26" t="s">
        <v>30</v>
      </c>
      <c r="AF53" s="116" t="s">
        <v>114</v>
      </c>
      <c r="AH53" s="108" t="s">
        <v>87</v>
      </c>
      <c r="AJ53" s="147"/>
      <c r="AK53" s="112"/>
      <c r="AS53" s="137"/>
      <c r="BQ53" s="16"/>
    </row>
    <row r="54" spans="1:69">
      <c r="AB54" s="115"/>
      <c r="AC54" s="26" t="s">
        <v>34</v>
      </c>
      <c r="AF54" s="108" t="s">
        <v>112</v>
      </c>
      <c r="AH54" s="108" t="s">
        <v>118</v>
      </c>
      <c r="AJ54" s="147"/>
      <c r="AK54" s="3"/>
      <c r="AS54" s="137"/>
      <c r="BQ54" s="16"/>
    </row>
    <row r="55" spans="1:69" ht="16.5" thickBot="1">
      <c r="S55">
        <f>42-$AG$12</f>
        <v>2</v>
      </c>
      <c r="AB55" s="115"/>
      <c r="AF55" s="108" t="s">
        <v>111</v>
      </c>
      <c r="AH55" s="114" t="s">
        <v>95</v>
      </c>
      <c r="AJ55" s="147"/>
      <c r="AK55" s="3"/>
      <c r="AS55" s="137"/>
      <c r="BQ55" s="16"/>
    </row>
    <row r="56" spans="1:69" ht="16.5" thickBot="1">
      <c r="AB56" s="112"/>
      <c r="AF56" s="108" t="s">
        <v>99</v>
      </c>
      <c r="AH56" s="109"/>
      <c r="AJ56" s="147"/>
      <c r="AK56" s="3"/>
      <c r="AS56" s="137"/>
      <c r="BQ56" s="16"/>
    </row>
    <row r="57" spans="1:69">
      <c r="AB57" s="115"/>
      <c r="AD57" s="109"/>
      <c r="AF57" s="108" t="s">
        <v>116</v>
      </c>
      <c r="AH57" s="103" t="s">
        <v>95</v>
      </c>
      <c r="AJ57" s="147"/>
      <c r="AK57" s="3"/>
      <c r="AS57" s="137"/>
      <c r="BQ57" s="16"/>
    </row>
    <row r="58" spans="1:69">
      <c r="AF58" s="108" t="s">
        <v>98</v>
      </c>
      <c r="AH58" s="108" t="s">
        <v>86</v>
      </c>
      <c r="AJ58" s="147"/>
      <c r="AK58" s="3"/>
      <c r="AS58" s="137"/>
      <c r="BQ58" s="16"/>
    </row>
    <row r="59" spans="1:69" ht="16.5" thickBot="1">
      <c r="AF59" s="114" t="s">
        <v>104</v>
      </c>
      <c r="AH59" s="108" t="s">
        <v>118</v>
      </c>
      <c r="AJ59" s="147"/>
      <c r="AK59" s="3"/>
      <c r="AS59" s="137"/>
      <c r="BQ59" s="16"/>
    </row>
    <row r="60" spans="1:69" ht="16.5" thickBot="1">
      <c r="AH60" s="114" t="s">
        <v>94</v>
      </c>
      <c r="AJ60" s="147"/>
      <c r="AK60" s="3"/>
      <c r="AS60" s="137"/>
      <c r="BQ60" s="16"/>
    </row>
    <row r="61" spans="1:69" ht="16.5" thickBot="1">
      <c r="AF61" s="109"/>
      <c r="AH61" s="109"/>
      <c r="AJ61" s="148"/>
      <c r="AK61" s="3"/>
      <c r="AS61" s="148"/>
      <c r="BQ61" s="17"/>
    </row>
    <row r="62" spans="1:69">
      <c r="AF62" s="109"/>
      <c r="AH62" s="119" t="s">
        <v>94</v>
      </c>
      <c r="AS62" s="137"/>
      <c r="BQ62" s="18">
        <f>SUM(BQ12:BQ61)</f>
        <v>2</v>
      </c>
    </row>
    <row r="63" spans="1:69">
      <c r="AA63" s="153"/>
      <c r="AF63" s="109"/>
      <c r="AH63" s="108" t="s">
        <v>118</v>
      </c>
    </row>
    <row r="64" spans="1:69" ht="16.5" thickBot="1">
      <c r="AA64" s="153"/>
      <c r="AF64" s="109"/>
      <c r="AH64" s="114" t="s">
        <v>95</v>
      </c>
    </row>
    <row r="65" spans="27:34">
      <c r="AA65" s="153"/>
      <c r="AD65" s="109"/>
    </row>
    <row r="66" spans="27:34">
      <c r="AA66" s="153"/>
      <c r="AD66" s="109"/>
    </row>
    <row r="67" spans="27:34">
      <c r="AA67" s="153"/>
      <c r="AD67" s="109"/>
    </row>
    <row r="68" spans="27:34">
      <c r="AA68" s="153"/>
    </row>
    <row r="69" spans="27:34">
      <c r="AA69" s="153"/>
    </row>
    <row r="70" spans="27:34">
      <c r="AA70" s="153"/>
    </row>
    <row r="71" spans="27:34">
      <c r="AA71" s="71"/>
    </row>
    <row r="72" spans="27:34">
      <c r="AA72" s="153"/>
    </row>
    <row r="73" spans="27:34">
      <c r="AA73" s="153"/>
    </row>
    <row r="74" spans="27:34">
      <c r="AA74" s="153"/>
    </row>
    <row r="75" spans="27:34">
      <c r="AA75" s="153"/>
    </row>
    <row r="76" spans="27:34">
      <c r="AA76" s="153"/>
      <c r="AH76" s="109"/>
    </row>
    <row r="77" spans="27:34">
      <c r="AA77" s="153"/>
      <c r="AF77" s="112"/>
      <c r="AH77" s="109"/>
    </row>
    <row r="78" spans="27:34">
      <c r="AA78" s="153"/>
      <c r="AF78" s="115"/>
      <c r="AH78" s="109"/>
    </row>
    <row r="79" spans="27:34">
      <c r="AA79" s="153"/>
      <c r="AF79" s="115"/>
      <c r="AH79" s="109"/>
    </row>
    <row r="80" spans="27:34">
      <c r="AA80" s="153"/>
      <c r="AF80" s="115"/>
    </row>
    <row r="81" spans="27:32">
      <c r="AA81" s="153"/>
      <c r="AF81" s="115"/>
    </row>
    <row r="82" spans="27:32">
      <c r="AA82" s="153"/>
      <c r="AF82" s="115"/>
    </row>
    <row r="83" spans="27:32">
      <c r="AA83" s="154"/>
      <c r="AF83" s="115"/>
    </row>
    <row r="84" spans="27:32">
      <c r="AF84" s="115"/>
    </row>
    <row r="85" spans="27:32">
      <c r="AF85" s="112"/>
    </row>
    <row r="86" spans="27:32">
      <c r="AF86" s="109"/>
    </row>
    <row r="87" spans="27:32">
      <c r="AF87" s="109"/>
    </row>
    <row r="88" spans="27:32">
      <c r="AF88" s="109"/>
    </row>
  </sheetData>
  <sheetProtection password="CF58" sheet="1" objects="1" scenarios="1"/>
  <dataValidations count="44">
    <dataValidation type="list" allowBlank="1" showInputMessage="1" showErrorMessage="1" sqref="E28">
      <formula1>$AD$50</formula1>
    </dataValidation>
    <dataValidation type="list" allowBlank="1" showInputMessage="1" showErrorMessage="1" sqref="G24">
      <formula1>ports</formula1>
    </dataValidation>
    <dataValidation type="list" allowBlank="1" showInputMessage="1" showErrorMessage="1" sqref="I22">
      <formula1>MarinaAlta</formula1>
    </dataValidation>
    <dataValidation type="list" allowBlank="1" showInputMessage="1" showErrorMessage="1" sqref="K21">
      <formula1>HortaSud</formula1>
    </dataValidation>
    <dataValidation type="list" allowBlank="1" showInputMessage="1" showErrorMessage="1" sqref="K19">
      <formula1>HortaNord</formula1>
    </dataValidation>
    <dataValidation type="list" allowBlank="1" showInputMessage="1" showErrorMessage="1" sqref="M16">
      <formula1>Comtat</formula1>
    </dataValidation>
    <dataValidation type="list" allowBlank="1" showInputMessage="1" showErrorMessage="1" sqref="O14">
      <formula1>CampTuria</formula1>
    </dataValidation>
    <dataValidation type="list" allowBlank="1" showInputMessage="1" showErrorMessage="1" sqref="I46">
      <formula1>Vermont</formula1>
    </dataValidation>
    <dataValidation type="list" allowBlank="1" showInputMessage="1" showErrorMessage="1" sqref="K50">
      <formula1>Wisconsin</formula1>
    </dataValidation>
    <dataValidation type="list" allowBlank="1" showInputMessage="1" showErrorMessage="1" sqref="K15">
      <formula1>CanalNavarres</formula1>
    </dataValidation>
    <dataValidation type="list" allowBlank="1" showInputMessage="1" showErrorMessage="1" sqref="M17">
      <formula1>Costera</formula1>
    </dataValidation>
    <dataValidation type="list" allowBlank="1" showInputMessage="1" showErrorMessage="1" sqref="Q18">
      <formula1>FoiaBunyol</formula1>
    </dataValidation>
    <dataValidation type="list" allowBlank="1" showInputMessage="1" showErrorMessage="1" sqref="O20">
      <formula1>HortaOest</formula1>
    </dataValidation>
    <dataValidation type="list" allowBlank="1" showInputMessage="1" showErrorMessage="1" sqref="O37">
      <formula1>Selva</formula1>
    </dataValidation>
    <dataValidation type="list" allowBlank="1" showInputMessage="1" showErrorMessage="1" sqref="O38">
      <formula1>Solsonès</formula1>
    </dataValidation>
    <dataValidation type="list" allowBlank="1" showInputMessage="1" showErrorMessage="1" sqref="I39">
      <formula1>Tarragonè</formula1>
    </dataValidation>
    <dataValidation type="list" allowBlank="1" showInputMessage="1" showErrorMessage="1" sqref="I40 G40">
      <formula1>TerraAlta</formula1>
    </dataValidation>
    <dataValidation type="list" allowBlank="1" showInputMessage="1" showErrorMessage="1" sqref="M41">
      <formula1>Urgell</formula1>
    </dataValidation>
    <dataValidation type="list" allowBlank="1" showInputMessage="1" showErrorMessage="1" sqref="G42">
      <formula1>ValldAran</formula1>
    </dataValidation>
    <dataValidation type="list" allowBlank="1" showInputMessage="1" showErrorMessage="1" sqref="M43">
      <formula1>VallèsOccidental</formula1>
    </dataValidation>
    <dataValidation type="list" allowBlank="1" showInputMessage="1" showErrorMessage="1" sqref="O44">
      <formula1>VallèsOriental</formula1>
    </dataValidation>
    <dataValidation type="list" allowBlank="1" showInputMessage="1" showErrorMessage="1" sqref="I10">
      <formula1>BaixMaestrat</formula1>
    </dataValidation>
    <dataValidation type="list" allowBlank="1" showInputMessage="1" showErrorMessage="1" sqref="K6">
      <formula1>AltMaestrat</formula1>
    </dataValidation>
    <dataValidation type="list" allowBlank="1" showInputMessage="1" showErrorMessage="1" sqref="K5">
      <formula1>Alcalaten</formula1>
    </dataValidation>
    <dataValidation type="list" allowBlank="1" showInputMessage="1" showErrorMessage="1" sqref="I7">
      <formula1>AltMillars</formula1>
    </dataValidation>
    <dataValidation type="list" allowBlank="1" showInputMessage="1" showErrorMessage="1" sqref="M8">
      <formula1>AltPalancia</formula1>
    </dataValidation>
    <dataValidation type="list" allowBlank="1" showInputMessage="1" showErrorMessage="1" sqref="K25">
      <formula1>PlanaAlta</formula1>
    </dataValidation>
    <dataValidation type="list" allowBlank="1" showInputMessage="1" showErrorMessage="1" sqref="M26">
      <formula1>PlanaBaixa</formula1>
    </dataValidation>
    <dataValidation type="list" allowBlank="1" showInputMessage="1" showErrorMessage="1" sqref="K3">
      <formula1>Alacanti</formula1>
    </dataValidation>
    <dataValidation type="list" allowBlank="1" showInputMessage="1" showErrorMessage="1" sqref="O4">
      <formula1>Alcoia</formula1>
    </dataValidation>
    <dataValidation type="list" allowBlank="1" showInputMessage="1" showErrorMessage="1" sqref="K9">
      <formula1>AltVinalopo</formula1>
    </dataValidation>
    <dataValidation type="list" allowBlank="1" showInputMessage="1" showErrorMessage="1" sqref="G11">
      <formula1>BaixSegura</formula1>
    </dataValidation>
    <dataValidation type="list" allowBlank="1" showInputMessage="1" showErrorMessage="1" sqref="I12">
      <formula1>BaixVinalopo</formula1>
    </dataValidation>
    <dataValidation type="list" allowBlank="1" showInputMessage="1" showErrorMessage="1" sqref="K23">
      <formula1>MarinaBaixa</formula1>
    </dataValidation>
    <dataValidation type="list" allowBlank="1" showInputMessage="1" showErrorMessage="1" sqref="M36">
      <formula1>$AH$46:$AH$50</formula1>
    </dataValidation>
    <dataValidation type="list" allowBlank="1" showInputMessage="1" showErrorMessage="1" sqref="K13">
      <formula1>CampMorvedre</formula1>
    </dataValidation>
    <dataValidation type="list" allowBlank="1" showInputMessage="1" showErrorMessage="1" sqref="K31">
      <formula1>Serrans</formula1>
    </dataValidation>
    <dataValidation type="list" allowBlank="1" showInputMessage="1" showErrorMessage="1" sqref="I27">
      <formula1>PlanaUtiel</formula1>
    </dataValidation>
    <dataValidation type="list" allowBlank="1" showInputMessage="1" showErrorMessage="1" sqref="K33">
      <formula1>Valencia</formula1>
    </dataValidation>
    <dataValidation type="list" allowBlank="1" showInputMessage="1" showErrorMessage="1" sqref="K30">
      <formula1>RiberaBaixa</formula1>
    </dataValidation>
    <dataValidation type="list" allowBlank="1" showInputMessage="1" showErrorMessage="1" sqref="Q29">
      <formula1>RiberaAlta</formula1>
    </dataValidation>
    <dataValidation type="list" allowBlank="1" showInputMessage="1" showErrorMessage="1" sqref="I35">
      <formula1>VallCofrents</formula1>
    </dataValidation>
    <dataValidation type="list" allowBlank="1" showInputMessage="1" showErrorMessage="1" sqref="M34">
      <formula1>VallAlbaida</formula1>
    </dataValidation>
    <dataValidation type="list" allowBlank="1" showInputMessage="1" showErrorMessage="1" sqref="O32">
      <formula1>Safor</formula1>
    </dataValidation>
  </dataValidations>
  <hyperlinks>
    <hyperlink ref="AA1" r:id="rId1" tooltip="L'Alacantí" display="https://ca.wikipedia.org/wiki/L%27Alacant%C3%AD"/>
    <hyperlink ref="AA2" r:id="rId2" tooltip="L'Alcoià" display="https://ca.wikipedia.org/wiki/L%27Alcoi%C3%A0"/>
    <hyperlink ref="AA5" r:id="rId3" tooltip="L'Alt Millars" display="https://ca.wikipedia.org/wiki/L%27Alt_Millars"/>
    <hyperlink ref="AA7" r:id="rId4" tooltip="L'Alt Vinalopó" display="https://ca.wikipedia.org/wiki/L%27Alt_Vinalop%C3%B3"/>
    <hyperlink ref="AA9" r:id="rId5" tooltip="El Baix Segura" display="https://ca.wikipedia.org/wiki/El_Baix_Segura"/>
    <hyperlink ref="AA10" r:id="rId6" tooltip="El Baix Vinalopó" display="https://ca.wikipedia.org/wiki/El_Baix_Vinalop%C3%B3"/>
    <hyperlink ref="AA12" r:id="rId7" tooltip="El Camp de Túria" display="https://ca.wikipedia.org/wiki/El_Camp_de_T%C3%BAria"/>
    <hyperlink ref="AA13" r:id="rId8" tooltip="La Canal de Navarrés" display="https://ca.wikipedia.org/wiki/La_Canal_de_Navarr%C3%A9s"/>
    <hyperlink ref="AA14" r:id="rId9" tooltip="El Comtat" display="https://ca.wikipedia.org/wiki/El_Comtat"/>
    <hyperlink ref="AA15" r:id="rId10" tooltip="La Costera" display="https://ca.wikipedia.org/wiki/La_Costera"/>
    <hyperlink ref="AA16" r:id="rId11" tooltip="La Foia de Bunyol" display="https://ca.wikipedia.org/wiki/La_Foia_de_Bunyol"/>
    <hyperlink ref="AA17" r:id="rId12" tooltip="L'Horta Nord" display="https://ca.wikipedia.org/wiki/L%27Horta_Nord"/>
    <hyperlink ref="AA19" r:id="rId13" tooltip="L'Horta Sud (històrica)" display="https://ca.wikipedia.org/wiki/L%27Horta_Sud_(hist%C3%B2rica)"/>
    <hyperlink ref="AA20" r:id="rId14" tooltip="La Marina Alta" display="https://ca.wikipedia.org/wiki/La_Marina_Alta"/>
    <hyperlink ref="AA21" r:id="rId15" tooltip="La Marina Baixa" display="https://ca.wikipedia.org/wiki/La_Marina_Baixa"/>
    <hyperlink ref="AA22" r:id="rId16" tooltip="Els Ports" display="https://ca.wikipedia.org/wiki/Els_Ports"/>
    <hyperlink ref="AA25" r:id="rId17" tooltip="La Plana d'Utiel-Requena" display="https://ca.wikipedia.org/wiki/La_Plana_d%27Utiel-Requena"/>
    <hyperlink ref="AA26" r:id="rId18" tooltip="El Racó d'Ademús" display="https://ca.wikipedia.org/wiki/El_Rac%C3%B3_d%27Adem%C3%BAs"/>
    <hyperlink ref="AA27" r:id="rId19" tooltip="La Ribera Alta" display="https://ca.wikipedia.org/wiki/La_Ribera_Alta"/>
    <hyperlink ref="AA28" r:id="rId20" tooltip="La Ribera Baixa" display="https://ca.wikipedia.org/wiki/La_Ribera_Baixa"/>
    <hyperlink ref="AA29" r:id="rId21" tooltip="Els Serrans" display="https://ca.wikipedia.org/wiki/Els_Serrans"/>
    <hyperlink ref="AA30" r:id="rId22" tooltip="La Safor" display="https://ca.wikipedia.org/wiki/La_Safor"/>
    <hyperlink ref="AA31" r:id="rId23" tooltip="Comarca de València" display="https://ca.wikipedia.org/wiki/Comarca_de_Val%C3%A8ncia"/>
    <hyperlink ref="AA32" r:id="rId24" tooltip="La Vall d'Albaida" display="https://ca.wikipedia.org/wiki/La_Vall_d%27Albaida"/>
    <hyperlink ref="AA33" r:id="rId25" tooltip="La Vall de Cofrents-Aiora" display="https://ca.wikipedia.org/wiki/La_Vall_de_Cofrents-Aiora"/>
    <hyperlink ref="AA34" r:id="rId26" tooltip="El Vinalopó Mitjà" display="https://ca.wikipedia.org/wiki/El_Vinalop%C3%B3_Mitj%C3%A0"/>
    <hyperlink ref="B3" r:id="rId27" tooltip="L'Alacantí" display="https://ca.wikipedia.org/wiki/L%27Alacant%C3%AD"/>
    <hyperlink ref="B4" r:id="rId28" tooltip="L'Alcoià" display="https://ca.wikipedia.org/wiki/L%27Alcoi%C3%A0"/>
    <hyperlink ref="B5" r:id="rId29" tooltip="L'Alcalatén" display="https://ca.wikipedia.org/wiki/L%27Alcalat%C3%A9n"/>
    <hyperlink ref="B6" r:id="rId30" tooltip="L'Alt Maestrat" display="https://ca.wikipedia.org/wiki/L%27Alt_Maestrat"/>
    <hyperlink ref="B7" r:id="rId31" tooltip="L'Alt Millars" display="https://ca.wikipedia.org/wiki/L%27Alt_Millars"/>
    <hyperlink ref="B8" r:id="rId32" tooltip="L'Alt Palància" display="https://ca.wikipedia.org/wiki/L%27Alt_Pal%C3%A0ncia"/>
    <hyperlink ref="B9" r:id="rId33" tooltip="L'Alt Vinalopó" display="https://ca.wikipedia.org/wiki/L%27Alt_Vinalop%C3%B3"/>
    <hyperlink ref="B10" r:id="rId34" tooltip="El Baix Maestrat" display="https://ca.wikipedia.org/wiki/El_Baix_Maestrat"/>
    <hyperlink ref="B11" r:id="rId35" tooltip="El Baix Segura" display="https://ca.wikipedia.org/wiki/El_Baix_Segura"/>
    <hyperlink ref="B12" r:id="rId36" tooltip="El Baix Vinalopó" display="https://ca.wikipedia.org/wiki/El_Baix_Vinalop%C3%B3"/>
    <hyperlink ref="B13" r:id="rId37" tooltip="El Camp de Morvedre" display="https://ca.wikipedia.org/wiki/El_Camp_de_Morvedre"/>
    <hyperlink ref="B14" r:id="rId38" tooltip="El Camp de Túria" display="https://ca.wikipedia.org/wiki/El_Camp_de_T%C3%BAria"/>
    <hyperlink ref="B16" r:id="rId39" tooltip="El Comtat" display="https://ca.wikipedia.org/wiki/El_Comtat"/>
    <hyperlink ref="B17" r:id="rId40" tooltip="La Costera" display="https://ca.wikipedia.org/wiki/La_Costera"/>
    <hyperlink ref="B18" r:id="rId41" tooltip="La Foia de Bunyol" display="https://ca.wikipedia.org/wiki/La_Foia_de_Bunyol"/>
    <hyperlink ref="B19" r:id="rId42" tooltip="L'Horta Nord" display="https://ca.wikipedia.org/wiki/L%27Horta_Nord"/>
    <hyperlink ref="B21" r:id="rId43" tooltip="L'Horta Sud (històrica)" display="https://ca.wikipedia.org/wiki/L%27Horta_Sud_(hist%C3%B2rica)"/>
    <hyperlink ref="B22" r:id="rId44" tooltip="La Marina Alta" display="https://ca.wikipedia.org/wiki/La_Marina_Alta"/>
    <hyperlink ref="B23" r:id="rId45" tooltip="La Marina Baixa" display="https://ca.wikipedia.org/wiki/La_Marina_Baixa"/>
    <hyperlink ref="B24" r:id="rId46" tooltip="Els Ports" display="https://ca.wikipedia.org/wiki/Els_Ports"/>
    <hyperlink ref="B25" r:id="rId47" tooltip="La Plana Alta" display="https://ca.wikipedia.org/wiki/La_Plana_Alta"/>
    <hyperlink ref="B26" r:id="rId48" tooltip="La Plana Baixa" display="https://ca.wikipedia.org/wiki/La_Plana_Baixa"/>
    <hyperlink ref="B27" r:id="rId49" tooltip="La Plana d'Utiel-Requena" display="https://ca.wikipedia.org/wiki/La_Plana_d%27Utiel-Requena"/>
    <hyperlink ref="B28" r:id="rId50" tooltip="El Racó d'Ademús" display="https://ca.wikipedia.org/wiki/El_Rac%C3%B3_d%27Adem%C3%BAs"/>
    <hyperlink ref="B29" r:id="rId51" tooltip="La Ribera Alta" display="https://ca.wikipedia.org/wiki/La_Ribera_Alta"/>
    <hyperlink ref="B30" r:id="rId52" tooltip="La Ribera Baixa" display="https://ca.wikipedia.org/wiki/La_Ribera_Baixa"/>
    <hyperlink ref="B31" r:id="rId53" tooltip="Els Serrans" display="https://ca.wikipedia.org/wiki/Els_Serrans"/>
    <hyperlink ref="B32" r:id="rId54" tooltip="La Safor" display="https://ca.wikipedia.org/wiki/La_Safor"/>
    <hyperlink ref="B33" r:id="rId55" tooltip="Comarca de València" display="https://ca.wikipedia.org/wiki/Comarca_de_Val%C3%A8ncia"/>
    <hyperlink ref="B34" r:id="rId56" tooltip="La Vall d'Albaida" display="https://ca.wikipedia.org/wiki/La_Vall_d%27Albaida"/>
    <hyperlink ref="B35" r:id="rId57" tooltip="La Vall de Cofrents-Aiora" display="https://ca.wikipedia.org/wiki/La_Vall_de_Cofrents-Aiora"/>
    <hyperlink ref="B36" r:id="rId58" tooltip="El Vinalopó Mitjà" display="https://ca.wikipedia.org/wiki/El_Vinalop%C3%B3_Mitj%C3%A0"/>
  </hyperlinks>
  <pageMargins left="0.7" right="0.7" top="0.75" bottom="0.75" header="0.3" footer="0.3"/>
  <pageSetup paperSize="9" orientation="landscape" horizontalDpi="4294967293" verticalDpi="4294967293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H12:AI53"/>
  <sheetViews>
    <sheetView topLeftCell="N19" workbookViewId="0">
      <selection activeCell="AI33" sqref="AI33"/>
    </sheetView>
  </sheetViews>
  <sheetFormatPr baseColWidth="10" defaultRowHeight="15"/>
  <cols>
    <col min="35" max="35" width="16.28515625" customWidth="1"/>
  </cols>
  <sheetData>
    <row r="12" spans="35:35" ht="15.75">
      <c r="AI12" s="29" t="s">
        <v>40</v>
      </c>
    </row>
    <row r="13" spans="35:35" ht="15.75">
      <c r="AI13" s="29" t="s">
        <v>41</v>
      </c>
    </row>
    <row r="14" spans="35:35" ht="15.75">
      <c r="AI14" s="28" t="s">
        <v>42</v>
      </c>
    </row>
    <row r="15" spans="35:35" ht="15.75">
      <c r="AI15" s="29" t="s">
        <v>43</v>
      </c>
    </row>
    <row r="16" spans="35:35" ht="15.75">
      <c r="AI16" s="29" t="s">
        <v>44</v>
      </c>
    </row>
    <row r="17" spans="35:35" ht="15.75">
      <c r="AI17" s="29" t="s">
        <v>45</v>
      </c>
    </row>
    <row r="18" spans="35:35" ht="15.75">
      <c r="AI18" s="29" t="s">
        <v>46</v>
      </c>
    </row>
    <row r="19" spans="35:35" ht="15.75">
      <c r="AI19" s="29" t="s">
        <v>47</v>
      </c>
    </row>
    <row r="20" spans="35:35" ht="15.75">
      <c r="AI20" s="29" t="s">
        <v>48</v>
      </c>
    </row>
    <row r="21" spans="35:35" ht="15.75">
      <c r="AI21" s="29" t="s">
        <v>49</v>
      </c>
    </row>
    <row r="22" spans="35:35" ht="15.75">
      <c r="AI22" s="29" t="s">
        <v>50</v>
      </c>
    </row>
    <row r="23" spans="35:35" ht="18.75">
      <c r="AI23" s="31" t="s">
        <v>51</v>
      </c>
    </row>
    <row r="24" spans="35:35" ht="15.75">
      <c r="AI24" s="29" t="s">
        <v>52</v>
      </c>
    </row>
    <row r="25" spans="35:35" ht="15.75">
      <c r="AI25" s="29" t="s">
        <v>53</v>
      </c>
    </row>
    <row r="26" spans="35:35" ht="15.75">
      <c r="AI26" s="29" t="s">
        <v>54</v>
      </c>
    </row>
    <row r="27" spans="35:35" ht="15.75">
      <c r="AI27" s="29" t="s">
        <v>55</v>
      </c>
    </row>
    <row r="28" spans="35:35" ht="15.75">
      <c r="AI28" s="29" t="s">
        <v>56</v>
      </c>
    </row>
    <row r="29" spans="35:35" ht="15.75">
      <c r="AI29" s="29" t="s">
        <v>57</v>
      </c>
    </row>
    <row r="30" spans="35:35" ht="15.75">
      <c r="AI30" s="30" t="s">
        <v>58</v>
      </c>
    </row>
    <row r="31" spans="35:35" ht="15.75">
      <c r="AI31" s="29" t="s">
        <v>59</v>
      </c>
    </row>
    <row r="32" spans="35:35" ht="15.75">
      <c r="AI32" s="29" t="s">
        <v>60</v>
      </c>
    </row>
    <row r="33" spans="34:35" ht="15.75">
      <c r="AH33" t="s">
        <v>38</v>
      </c>
      <c r="AI33" s="29" t="s">
        <v>81</v>
      </c>
    </row>
    <row r="34" spans="34:35" ht="15.75">
      <c r="AI34" s="29" t="s">
        <v>61</v>
      </c>
    </row>
    <row r="35" spans="34:35" ht="15.75">
      <c r="AI35" s="29" t="s">
        <v>62</v>
      </c>
    </row>
    <row r="36" spans="34:35" ht="15.75">
      <c r="AI36" s="29" t="s">
        <v>63</v>
      </c>
    </row>
    <row r="37" spans="34:35" ht="15.75">
      <c r="AI37" s="29" t="s">
        <v>64</v>
      </c>
    </row>
    <row r="38" spans="34:35" ht="15.75">
      <c r="AI38" s="29" t="s">
        <v>65</v>
      </c>
    </row>
    <row r="39" spans="34:35" ht="15.75">
      <c r="AI39" s="29" t="s">
        <v>66</v>
      </c>
    </row>
    <row r="40" spans="34:35" ht="15.75">
      <c r="AI40" s="29" t="s">
        <v>67</v>
      </c>
    </row>
    <row r="41" spans="34:35" ht="15.75">
      <c r="AI41" s="29" t="s">
        <v>68</v>
      </c>
    </row>
    <row r="42" spans="34:35" ht="15.75">
      <c r="AI42" s="29" t="s">
        <v>69</v>
      </c>
    </row>
    <row r="43" spans="34:35" ht="15.75">
      <c r="AI43" s="29" t="s">
        <v>70</v>
      </c>
    </row>
    <row r="44" spans="34:35" ht="15.75">
      <c r="AI44" s="29" t="s">
        <v>71</v>
      </c>
    </row>
    <row r="45" spans="34:35" ht="15.75">
      <c r="AI45" s="29" t="s">
        <v>72</v>
      </c>
    </row>
    <row r="46" spans="34:35" ht="15.75">
      <c r="AI46" s="29" t="s">
        <v>73</v>
      </c>
    </row>
    <row r="47" spans="34:35" ht="15.75">
      <c r="AI47" s="29" t="s">
        <v>74</v>
      </c>
    </row>
    <row r="48" spans="34:35" ht="15.75">
      <c r="AI48" s="29" t="s">
        <v>75</v>
      </c>
    </row>
    <row r="49" spans="35:35" ht="15.75">
      <c r="AI49" s="29" t="s">
        <v>76</v>
      </c>
    </row>
    <row r="50" spans="35:35" ht="15.75">
      <c r="AI50" s="29" t="s">
        <v>77</v>
      </c>
    </row>
    <row r="51" spans="35:35" ht="15.75">
      <c r="AI51" s="29" t="s">
        <v>78</v>
      </c>
    </row>
    <row r="52" spans="35:35" ht="15.75">
      <c r="AI52" s="29" t="s">
        <v>79</v>
      </c>
    </row>
    <row r="53" spans="35:35" ht="15.75">
      <c r="AI53" s="29" t="s">
        <v>80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33</vt:i4>
      </vt:variant>
    </vt:vector>
  </HeadingPairs>
  <TitlesOfParts>
    <vt:vector size="36" baseType="lpstr">
      <vt:lpstr>Hoja1</vt:lpstr>
      <vt:lpstr>Hoja2</vt:lpstr>
      <vt:lpstr>Hoja3</vt:lpstr>
      <vt:lpstr>Alacanti</vt:lpstr>
      <vt:lpstr>Alcalaten</vt:lpstr>
      <vt:lpstr>Alcoia</vt:lpstr>
      <vt:lpstr>AltMaestrat</vt:lpstr>
      <vt:lpstr>AltMillars</vt:lpstr>
      <vt:lpstr>AltPalancia</vt:lpstr>
      <vt:lpstr>AltVinalopo</vt:lpstr>
      <vt:lpstr>BaixMaestrat</vt:lpstr>
      <vt:lpstr>BaixSegura</vt:lpstr>
      <vt:lpstr>BaixVinalopo</vt:lpstr>
      <vt:lpstr>CampMorvedre</vt:lpstr>
      <vt:lpstr>CampTuria</vt:lpstr>
      <vt:lpstr>CanalNavarres</vt:lpstr>
      <vt:lpstr>Comtat</vt:lpstr>
      <vt:lpstr>Costera</vt:lpstr>
      <vt:lpstr>FoiaBunyol</vt:lpstr>
      <vt:lpstr>HortaNord</vt:lpstr>
      <vt:lpstr>HortaOest</vt:lpstr>
      <vt:lpstr>HortaSud</vt:lpstr>
      <vt:lpstr>MarinaAlta</vt:lpstr>
      <vt:lpstr>MarinaBaixa</vt:lpstr>
      <vt:lpstr>PlanaAlta</vt:lpstr>
      <vt:lpstr>PlanaBaixa</vt:lpstr>
      <vt:lpstr>PlanaUtiel</vt:lpstr>
      <vt:lpstr>ports</vt:lpstr>
      <vt:lpstr>RiberaAlta</vt:lpstr>
      <vt:lpstr>RiberaBaixa</vt:lpstr>
      <vt:lpstr>Safor</vt:lpstr>
      <vt:lpstr>Serrans</vt:lpstr>
      <vt:lpstr>Valencia</vt:lpstr>
      <vt:lpstr>VallAlbaida</vt:lpstr>
      <vt:lpstr>VallCofrents</vt:lpstr>
      <vt:lpstr>VinalopoMitja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2018-10-02T11:01:36Z</dcterms:created>
  <dcterms:modified xsi:type="dcterms:W3CDTF">2019-11-12T17:49:01Z</dcterms:modified>
</cp:coreProperties>
</file>