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440" windowHeight="12585"/>
  </bookViews>
  <sheets>
    <sheet name="Hoja1" sheetId="1" r:id="rId1"/>
    <sheet name="Hoja2" sheetId="2" r:id="rId2"/>
    <sheet name="Hoja3" sheetId="3" r:id="rId3"/>
  </sheets>
  <definedNames>
    <definedName name="AltaRibagorça">Hoja1!$AC$26:$AC$28</definedName>
    <definedName name="AltCamp">Hoja1!$AG$49:$AG$54</definedName>
    <definedName name="AltEmpordà">Hoja1!$AA$2:$AA$5</definedName>
    <definedName name="AltPenedès">Hoja1!$AE$78:$AE$82</definedName>
    <definedName name="AltUrgell">Hoja1!$AC$2:$AC$7</definedName>
    <definedName name="Anoia">Hoja1!$AE$69:$AE$75</definedName>
    <definedName name="Bages">Hoja1!$AE$19:$AE$26</definedName>
    <definedName name="BaixCamp">Hoja1!$AG$24:$AG$29</definedName>
    <definedName name="BaixEbre">Hoja1!$AG$5:$AG$8</definedName>
    <definedName name="BaixEmpordà">Hoja1!$AA$8:$AA$10</definedName>
    <definedName name="BaixLlobregat">Hoja1!$AE$61:$AE$66</definedName>
    <definedName name="BaixPenedès">Hoja1!$AG$43:$AG$46</definedName>
    <definedName name="Barcelonès">Hoja1!$AE$48:$AE$51</definedName>
    <definedName name="Berguedà">Hoja1!$AE$2:$AE$7</definedName>
    <definedName name="Cerdanya">Hoja1!$AA$47:$AA$49</definedName>
    <definedName name="ConcadeBarberà">Hoja1!$AG$57:$AG$63</definedName>
    <definedName name="Garraf">Hoja1!$AE$86:$AE$88</definedName>
    <definedName name="Garrigues">Hoja1!$AC$74:$AC$79</definedName>
    <definedName name="Garrotxa">Hoja1!$AA$19:$AA$24</definedName>
    <definedName name="Gironès">Hoja1!$AA$27:$AA$31</definedName>
    <definedName name="Maresme">Hoja1!$AE$42:$AE$45</definedName>
    <definedName name="Moianès">Hoja1!$AE$28:$AE$31</definedName>
    <definedName name="Montsià">Hoja1!$AG$2</definedName>
    <definedName name="Noguera">Hoja1!$AC$31:$AC$37</definedName>
    <definedName name="Osona">Hoja1!$AE$10:$AE$16</definedName>
    <definedName name="PallarsJussà">Hoja1!$AC$20:$AC$23</definedName>
    <definedName name="PallarsSobirà">Hoja1!$AC$10:$AC$13</definedName>
    <definedName name="PladelEstany">Hoja1!$AA$13:$AA$16</definedName>
    <definedName name="PladUrgell">Hoja1!$AC$62:$AC$65</definedName>
    <definedName name="Priorat">Hoja1!$AG$32:$AG$35</definedName>
    <definedName name="RiberadEbre">Hoja1!$AG$16:$AG$21</definedName>
    <definedName name="Ripollès">Hoja1!$AA$41:$AA$44</definedName>
    <definedName name="Segarra">Hoja1!$AC$48:$AC$52</definedName>
    <definedName name="Segrià">Hoja1!$AC$68:$AC$71</definedName>
    <definedName name="Selva">Hoja1!$AA$34:$AA$38</definedName>
    <definedName name="Solsonès">Hoja1!$AC$40:$AC$45</definedName>
    <definedName name="Tarragonè">Hoja1!$AG$38:$AG$40</definedName>
    <definedName name="TerraAlta">Hoja1!$AG$11:$AG$13</definedName>
    <definedName name="Urgell">Hoja1!$AC$55:$AC$59</definedName>
    <definedName name="ValldAran">Hoja1!$AC$16:$AC$17</definedName>
    <definedName name="VallèsOccidental">Hoja1!$AE$54:$AE$58</definedName>
    <definedName name="VallèsOriental">Hoja1!$AE$34:$AE$39</definedName>
  </definedNames>
  <calcPr calcId="125725"/>
</workbook>
</file>

<file path=xl/calcChain.xml><?xml version="1.0" encoding="utf-8"?>
<calcChain xmlns="http://schemas.openxmlformats.org/spreadsheetml/2006/main">
  <c r="R15" i="1"/>
  <c r="R27"/>
  <c r="R26"/>
  <c r="R18"/>
  <c r="R9"/>
  <c r="R8"/>
  <c r="R7"/>
  <c r="R3"/>
  <c r="R6"/>
  <c r="R10"/>
  <c r="R13"/>
  <c r="R16"/>
  <c r="R20"/>
  <c r="R21"/>
  <c r="R33"/>
  <c r="R37"/>
  <c r="R38"/>
  <c r="R44"/>
  <c r="R5"/>
  <c r="R43"/>
  <c r="R41"/>
  <c r="R35"/>
  <c r="R22"/>
  <c r="R4"/>
  <c r="R11"/>
  <c r="R14"/>
  <c r="R24"/>
  <c r="R28"/>
  <c r="R29"/>
  <c r="R30"/>
  <c r="R36"/>
  <c r="R34"/>
  <c r="R32"/>
  <c r="R17"/>
  <c r="R12"/>
  <c r="R19"/>
  <c r="R23"/>
  <c r="R31"/>
  <c r="R39"/>
  <c r="R40"/>
  <c r="R42"/>
  <c r="N6"/>
  <c r="L6"/>
  <c r="J6"/>
  <c r="H6"/>
  <c r="F6"/>
  <c r="D6"/>
  <c r="P8"/>
  <c r="P9"/>
  <c r="P18"/>
  <c r="P26"/>
  <c r="P27"/>
  <c r="R25"/>
  <c r="N37"/>
  <c r="J32"/>
  <c r="H32"/>
  <c r="N3"/>
  <c r="L3"/>
  <c r="J3"/>
  <c r="H3"/>
  <c r="F3"/>
  <c r="D3"/>
  <c r="L5"/>
  <c r="J5"/>
  <c r="H5"/>
  <c r="F5"/>
  <c r="D5"/>
  <c r="N44" l="1"/>
  <c r="L44"/>
  <c r="AQ44" s="1"/>
  <c r="J44"/>
  <c r="H44"/>
  <c r="AO44" s="1"/>
  <c r="F44"/>
  <c r="D44"/>
  <c r="AM44" s="1"/>
  <c r="AN44"/>
  <c r="L43"/>
  <c r="AQ43" s="1"/>
  <c r="J43"/>
  <c r="H43"/>
  <c r="AO43" s="1"/>
  <c r="F43"/>
  <c r="AN43" s="1"/>
  <c r="D43"/>
  <c r="AM43" s="1"/>
  <c r="D42"/>
  <c r="AM42" s="1"/>
  <c r="L41"/>
  <c r="AQ41" s="1"/>
  <c r="J41"/>
  <c r="H41"/>
  <c r="AO41" s="1"/>
  <c r="F41"/>
  <c r="D41"/>
  <c r="AM41" s="1"/>
  <c r="F40"/>
  <c r="D40"/>
  <c r="AM40" s="1"/>
  <c r="H39"/>
  <c r="F39"/>
  <c r="AN39" s="1"/>
  <c r="D39"/>
  <c r="AM39" s="1"/>
  <c r="N38"/>
  <c r="AR38" s="1"/>
  <c r="L38"/>
  <c r="J38"/>
  <c r="AP38" s="1"/>
  <c r="H38"/>
  <c r="F38"/>
  <c r="AN38" s="1"/>
  <c r="D38"/>
  <c r="AM38" s="1"/>
  <c r="AR37"/>
  <c r="L37"/>
  <c r="J37"/>
  <c r="AP37" s="1"/>
  <c r="H37"/>
  <c r="F37"/>
  <c r="AN37" s="1"/>
  <c r="D37"/>
  <c r="AM37" s="1"/>
  <c r="J36"/>
  <c r="AP36" s="1"/>
  <c r="H36"/>
  <c r="F36"/>
  <c r="AN36" s="1"/>
  <c r="D36"/>
  <c r="AM36" s="1"/>
  <c r="L35"/>
  <c r="AQ35" s="1"/>
  <c r="J35"/>
  <c r="H35"/>
  <c r="AO35" s="1"/>
  <c r="F35"/>
  <c r="D35"/>
  <c r="AM35" s="1"/>
  <c r="J34"/>
  <c r="H34"/>
  <c r="AO34" s="1"/>
  <c r="F34"/>
  <c r="D34"/>
  <c r="AM34" s="1"/>
  <c r="N33"/>
  <c r="L33"/>
  <c r="AQ33" s="1"/>
  <c r="J33"/>
  <c r="H33"/>
  <c r="AO33" s="1"/>
  <c r="F33"/>
  <c r="AN33" s="1"/>
  <c r="D33"/>
  <c r="AM33" s="1"/>
  <c r="AO32"/>
  <c r="F32"/>
  <c r="AN32" s="1"/>
  <c r="D32"/>
  <c r="AM32" s="1"/>
  <c r="H31"/>
  <c r="AO31" s="1"/>
  <c r="F31"/>
  <c r="AN31" s="1"/>
  <c r="D31"/>
  <c r="AM31" s="1"/>
  <c r="J30"/>
  <c r="AP30" s="1"/>
  <c r="H30"/>
  <c r="AO30" s="1"/>
  <c r="F30"/>
  <c r="AN30" s="1"/>
  <c r="D30"/>
  <c r="AM30" s="1"/>
  <c r="J29"/>
  <c r="AP29" s="1"/>
  <c r="H29"/>
  <c r="AO29" s="1"/>
  <c r="F29"/>
  <c r="AN29" s="1"/>
  <c r="D29"/>
  <c r="AM29" s="1"/>
  <c r="AS27"/>
  <c r="N27"/>
  <c r="AR27" s="1"/>
  <c r="L27"/>
  <c r="AQ27" s="1"/>
  <c r="J27"/>
  <c r="AP27" s="1"/>
  <c r="H27"/>
  <c r="AO27" s="1"/>
  <c r="F27"/>
  <c r="AN27" s="1"/>
  <c r="D27"/>
  <c r="AM27" s="1"/>
  <c r="AS26"/>
  <c r="N26"/>
  <c r="AR26" s="1"/>
  <c r="L26"/>
  <c r="AQ26" s="1"/>
  <c r="J26"/>
  <c r="AP26" s="1"/>
  <c r="H26"/>
  <c r="AO26" s="1"/>
  <c r="F26"/>
  <c r="AN26" s="1"/>
  <c r="D26"/>
  <c r="AM26" s="1"/>
  <c r="D25"/>
  <c r="AM25" s="1"/>
  <c r="N21"/>
  <c r="AR21" s="1"/>
  <c r="L21"/>
  <c r="AQ21" s="1"/>
  <c r="J21"/>
  <c r="AP21" s="1"/>
  <c r="H21"/>
  <c r="AO21" s="1"/>
  <c r="F21"/>
  <c r="AN21" s="1"/>
  <c r="D21"/>
  <c r="AM21" s="1"/>
  <c r="H23"/>
  <c r="AO23" s="1"/>
  <c r="F23"/>
  <c r="AN23" s="1"/>
  <c r="D23"/>
  <c r="AM23" s="1"/>
  <c r="J24"/>
  <c r="AP24" s="1"/>
  <c r="H24"/>
  <c r="AO24" s="1"/>
  <c r="F24"/>
  <c r="AN24" s="1"/>
  <c r="D24"/>
  <c r="AM24" s="1"/>
  <c r="J28"/>
  <c r="AP28" s="1"/>
  <c r="H28"/>
  <c r="AO28" s="1"/>
  <c r="F28"/>
  <c r="AN28" s="1"/>
  <c r="D28"/>
  <c r="AM28" s="1"/>
  <c r="N20"/>
  <c r="AR20" s="1"/>
  <c r="L20"/>
  <c r="AQ20" s="1"/>
  <c r="J20"/>
  <c r="AP20" s="1"/>
  <c r="H20"/>
  <c r="AO20" s="1"/>
  <c r="F20"/>
  <c r="AN20" s="1"/>
  <c r="D20"/>
  <c r="AM20" s="1"/>
  <c r="H19"/>
  <c r="AO19" s="1"/>
  <c r="F19"/>
  <c r="AN19" s="1"/>
  <c r="D19"/>
  <c r="AM19" s="1"/>
  <c r="AS18"/>
  <c r="N18"/>
  <c r="AR18" s="1"/>
  <c r="L18"/>
  <c r="AQ18" s="1"/>
  <c r="J18"/>
  <c r="H18"/>
  <c r="AO18" s="1"/>
  <c r="F18"/>
  <c r="AN18" s="1"/>
  <c r="D18"/>
  <c r="AM18" s="1"/>
  <c r="H17"/>
  <c r="AO17" s="1"/>
  <c r="F17"/>
  <c r="AN17" s="1"/>
  <c r="D17"/>
  <c r="AM17" s="1"/>
  <c r="N16"/>
  <c r="AR16" s="1"/>
  <c r="L16"/>
  <c r="AQ16" s="1"/>
  <c r="J16"/>
  <c r="AP16" s="1"/>
  <c r="H16"/>
  <c r="AO16" s="1"/>
  <c r="F16"/>
  <c r="AN16" s="1"/>
  <c r="D16"/>
  <c r="J15"/>
  <c r="AP15" s="1"/>
  <c r="H15"/>
  <c r="AO15" s="1"/>
  <c r="F15"/>
  <c r="AN15" s="1"/>
  <c r="D15"/>
  <c r="AM15" s="1"/>
  <c r="J14"/>
  <c r="AP14" s="1"/>
  <c r="H14"/>
  <c r="AO14" s="1"/>
  <c r="F14"/>
  <c r="AN14" s="1"/>
  <c r="D14"/>
  <c r="AM14" s="1"/>
  <c r="D13"/>
  <c r="AM13" s="1"/>
  <c r="H12"/>
  <c r="AO12" s="1"/>
  <c r="F12"/>
  <c r="AN12" s="1"/>
  <c r="D12"/>
  <c r="AM12" s="1"/>
  <c r="D10"/>
  <c r="AM10" s="1"/>
  <c r="F10"/>
  <c r="AN10" s="1"/>
  <c r="H10"/>
  <c r="AO10" s="1"/>
  <c r="J10"/>
  <c r="AP10" s="1"/>
  <c r="L10"/>
  <c r="AQ10" s="1"/>
  <c r="N10"/>
  <c r="AR10" s="1"/>
  <c r="J11"/>
  <c r="AP11" s="1"/>
  <c r="H11"/>
  <c r="AO11" s="1"/>
  <c r="F11"/>
  <c r="AN11" s="1"/>
  <c r="AS9"/>
  <c r="N9"/>
  <c r="AR9" s="1"/>
  <c r="L9"/>
  <c r="AQ9" s="1"/>
  <c r="J9"/>
  <c r="AP9" s="1"/>
  <c r="H9"/>
  <c r="AO9" s="1"/>
  <c r="F9"/>
  <c r="AN9" s="1"/>
  <c r="D9"/>
  <c r="AM9" s="1"/>
  <c r="AS8"/>
  <c r="N8"/>
  <c r="AR8" s="1"/>
  <c r="L8"/>
  <c r="AQ8" s="1"/>
  <c r="J8"/>
  <c r="AP8" s="1"/>
  <c r="H8"/>
  <c r="AO8" s="1"/>
  <c r="F8"/>
  <c r="AN8" s="1"/>
  <c r="D8"/>
  <c r="AM8" s="1"/>
  <c r="H7"/>
  <c r="AO7" s="1"/>
  <c r="F7"/>
  <c r="AN7" s="1"/>
  <c r="D7"/>
  <c r="AM7" s="1"/>
  <c r="L22"/>
  <c r="AQ22" s="1"/>
  <c r="J22"/>
  <c r="AP22" s="1"/>
  <c r="H22"/>
  <c r="AO22" s="1"/>
  <c r="F22"/>
  <c r="AN22" s="1"/>
  <c r="D22"/>
  <c r="AM22" s="1"/>
  <c r="J4"/>
  <c r="AP4" s="1"/>
  <c r="H4"/>
  <c r="AO4" s="1"/>
  <c r="F4"/>
  <c r="AN4" s="1"/>
  <c r="D4"/>
  <c r="AM4" s="1"/>
  <c r="AR3"/>
  <c r="AQ3"/>
  <c r="AP3"/>
  <c r="AO3"/>
  <c r="AM3"/>
  <c r="N13"/>
  <c r="AR13" s="1"/>
  <c r="L13"/>
  <c r="AQ13" s="1"/>
  <c r="J13"/>
  <c r="AP13" s="1"/>
  <c r="H13"/>
  <c r="AO13" s="1"/>
  <c r="F13"/>
  <c r="AN13" s="1"/>
  <c r="D11"/>
  <c r="AM11" s="1"/>
  <c r="AI29"/>
  <c r="AP44"/>
  <c r="AR44"/>
  <c r="AI15"/>
  <c r="AP33"/>
  <c r="AP32"/>
  <c r="AI52"/>
  <c r="AM5"/>
  <c r="AM6"/>
  <c r="AM16"/>
  <c r="AS44"/>
  <c r="AS43"/>
  <c r="AS42"/>
  <c r="AS41"/>
  <c r="AS40"/>
  <c r="AS38"/>
  <c r="AS36"/>
  <c r="AS35"/>
  <c r="AS34"/>
  <c r="AS31"/>
  <c r="AS30"/>
  <c r="AS29"/>
  <c r="AS28"/>
  <c r="AS25"/>
  <c r="AS24"/>
  <c r="AS23"/>
  <c r="AS22"/>
  <c r="AS21"/>
  <c r="AS20"/>
  <c r="AS19"/>
  <c r="AS17"/>
  <c r="AS16"/>
  <c r="AS13"/>
  <c r="AS7"/>
  <c r="AS6"/>
  <c r="AS3"/>
  <c r="AU3"/>
  <c r="AR43"/>
  <c r="AQ42"/>
  <c r="AP42"/>
  <c r="AR41"/>
  <c r="AR40"/>
  <c r="AQ40"/>
  <c r="AP40"/>
  <c r="AR39"/>
  <c r="AQ39"/>
  <c r="AP39"/>
  <c r="AR36"/>
  <c r="AQ36"/>
  <c r="AR35"/>
  <c r="AR34"/>
  <c r="AQ34"/>
  <c r="AR32"/>
  <c r="AQ32"/>
  <c r="AR31"/>
  <c r="AP31"/>
  <c r="AR30"/>
  <c r="AQ30"/>
  <c r="AR29"/>
  <c r="AQ29"/>
  <c r="AR28"/>
  <c r="AQ28"/>
  <c r="AR25"/>
  <c r="AQ25"/>
  <c r="AP25"/>
  <c r="AR24"/>
  <c r="AQ24"/>
  <c r="AQ23"/>
  <c r="AP23"/>
  <c r="AR22"/>
  <c r="AR19"/>
  <c r="AQ19"/>
  <c r="AP19"/>
  <c r="AR17"/>
  <c r="AQ17"/>
  <c r="AP17"/>
  <c r="AR15"/>
  <c r="AQ15"/>
  <c r="AR14"/>
  <c r="AQ14"/>
  <c r="AR12"/>
  <c r="AQ12"/>
  <c r="AP12"/>
  <c r="AR11"/>
  <c r="AQ11"/>
  <c r="AR7"/>
  <c r="AQ7"/>
  <c r="AP7"/>
  <c r="AR5"/>
  <c r="AR4"/>
  <c r="AQ4"/>
  <c r="AO42"/>
  <c r="AO40"/>
  <c r="AO25"/>
  <c r="AN25"/>
  <c r="AL47"/>
  <c r="AI39"/>
  <c r="AI44"/>
  <c r="A47"/>
  <c r="AP43"/>
  <c r="F42"/>
  <c r="AN42" s="1"/>
  <c r="AP41"/>
  <c r="AN41"/>
  <c r="AN40"/>
  <c r="AO39"/>
  <c r="AQ38"/>
  <c r="AO38"/>
  <c r="AQ37"/>
  <c r="AO36"/>
  <c r="AO37"/>
  <c r="AP35"/>
  <c r="AN35"/>
  <c r="AP34"/>
  <c r="AN34"/>
  <c r="AR33"/>
  <c r="AI27"/>
  <c r="AP18"/>
  <c r="AI12"/>
  <c r="AI18"/>
  <c r="AN3"/>
  <c r="AR6"/>
  <c r="AQ6"/>
  <c r="AP6"/>
  <c r="AO6"/>
  <c r="AN6"/>
  <c r="AQ5"/>
  <c r="AP5"/>
  <c r="AO5"/>
  <c r="AN5"/>
  <c r="AI14"/>
  <c r="AI13"/>
  <c r="AI33"/>
  <c r="AI53"/>
  <c r="AI51"/>
  <c r="AI50"/>
  <c r="AI49"/>
  <c r="AI48"/>
  <c r="AI47"/>
  <c r="AI46"/>
  <c r="AI45"/>
  <c r="AI43"/>
  <c r="AI42"/>
  <c r="AI41"/>
  <c r="AI40"/>
  <c r="AI38"/>
  <c r="AI37"/>
  <c r="AI36"/>
  <c r="AI35"/>
  <c r="AI34"/>
  <c r="AI32"/>
  <c r="AI31"/>
  <c r="AI30"/>
  <c r="AI28"/>
  <c r="AI26"/>
  <c r="AI25"/>
  <c r="AI24"/>
  <c r="AI23"/>
  <c r="AI22"/>
  <c r="AI21"/>
  <c r="AI20"/>
  <c r="AI17"/>
  <c r="AI19"/>
  <c r="AI16"/>
  <c r="T7" l="1"/>
  <c r="T23"/>
  <c r="T39"/>
  <c r="T4"/>
  <c r="T6"/>
  <c r="T20"/>
  <c r="T22"/>
  <c r="T38"/>
  <c r="T3"/>
  <c r="T5"/>
  <c r="T19"/>
  <c r="T21"/>
  <c r="T37"/>
  <c r="AP47"/>
  <c r="AO47"/>
  <c r="AM47"/>
  <c r="AN47"/>
  <c r="BP17"/>
  <c r="BP16"/>
  <c r="BP53"/>
  <c r="BP52"/>
  <c r="BP51"/>
  <c r="BP50"/>
  <c r="BP49"/>
  <c r="BP48"/>
  <c r="BP47"/>
  <c r="BP46"/>
  <c r="BP45"/>
  <c r="BP44"/>
  <c r="BP43"/>
  <c r="BP42"/>
  <c r="BP41"/>
  <c r="BP40"/>
  <c r="BP39"/>
  <c r="BP38"/>
  <c r="BP37"/>
  <c r="BP36"/>
  <c r="BP35"/>
  <c r="BP34"/>
  <c r="BP33"/>
  <c r="BP32"/>
  <c r="BP31"/>
  <c r="BP30"/>
  <c r="BP29"/>
  <c r="BP28"/>
  <c r="BP27"/>
  <c r="BP26"/>
  <c r="BP25"/>
  <c r="BP24"/>
  <c r="BP23"/>
  <c r="BP22"/>
  <c r="BP21"/>
  <c r="BP20"/>
  <c r="BP19"/>
  <c r="BP18"/>
  <c r="BP15"/>
  <c r="BP14"/>
  <c r="BP13"/>
  <c r="BP12"/>
  <c r="BP62" l="1"/>
  <c r="AI8" s="1"/>
  <c r="AF12" l="1"/>
  <c r="U30" l="1"/>
  <c r="U42"/>
  <c r="U12"/>
  <c r="S55"/>
  <c r="S48"/>
  <c r="AS39"/>
  <c r="AS37"/>
  <c r="AS32"/>
  <c r="AS47" s="1"/>
  <c r="AS33"/>
  <c r="AR23"/>
  <c r="AQ47"/>
  <c r="AR47"/>
  <c r="AV47" l="1"/>
  <c r="P15"/>
  <c r="Q45"/>
  <c r="Q38"/>
  <c r="U13"/>
  <c r="P14"/>
  <c r="P10"/>
  <c r="Q43"/>
  <c r="U31"/>
  <c r="N42"/>
  <c r="L31"/>
  <c r="U43"/>
  <c r="P4"/>
  <c r="P11"/>
  <c r="Q44"/>
  <c r="P12"/>
  <c r="P5" l="1"/>
  <c r="U33"/>
  <c r="U15"/>
  <c r="U45"/>
</calcChain>
</file>

<file path=xl/sharedStrings.xml><?xml version="1.0" encoding="utf-8"?>
<sst xmlns="http://schemas.openxmlformats.org/spreadsheetml/2006/main" count="542" uniqueCount="171">
  <si>
    <t>Mississippi</t>
  </si>
  <si>
    <t>ALABAMA</t>
  </si>
  <si>
    <t>ARIZONA</t>
  </si>
  <si>
    <t>ARKANSAS</t>
  </si>
  <si>
    <t>CALIFORNIA</t>
  </si>
  <si>
    <t>COLORADO</t>
  </si>
  <si>
    <t>DAKOTA NORD</t>
  </si>
  <si>
    <t>DAKOTA SUD</t>
  </si>
  <si>
    <t>DELAWARE</t>
  </si>
  <si>
    <t>IDAHO</t>
  </si>
  <si>
    <t>ILLINOIS</t>
  </si>
  <si>
    <t>IOWA</t>
  </si>
  <si>
    <t>KANSAS</t>
  </si>
  <si>
    <t>KENTUCKY</t>
  </si>
  <si>
    <t>MAINE</t>
  </si>
  <si>
    <t>MASSACHUSETTS</t>
  </si>
  <si>
    <t>MISSOURI</t>
  </si>
  <si>
    <t>NEBRASKA</t>
  </si>
  <si>
    <t>OKLAHOMA</t>
  </si>
  <si>
    <t>OREGON</t>
  </si>
  <si>
    <t>TENNESSEE</t>
  </si>
  <si>
    <t>UTAH</t>
  </si>
  <si>
    <t>VERMONT</t>
  </si>
  <si>
    <t>WYOMING</t>
  </si>
  <si>
    <t>LOUISIANA</t>
  </si>
  <si>
    <t>Nevada</t>
  </si>
  <si>
    <t>Missouri</t>
  </si>
  <si>
    <t>Montana</t>
  </si>
  <si>
    <t>Nebraska</t>
  </si>
  <si>
    <t>WISCONSIN</t>
  </si>
  <si>
    <t>PENNSYLVANIA</t>
  </si>
  <si>
    <t>Minnesota</t>
  </si>
  <si>
    <t>New Jersey</t>
  </si>
  <si>
    <t>New Hampshire</t>
  </si>
  <si>
    <t>NEW YORK</t>
  </si>
  <si>
    <t>CÀLCUL ALEATORI</t>
  </si>
  <si>
    <t>CONTESTA EL PRIMER DE LA LLISTA</t>
  </si>
  <si>
    <t>SI NO EN SURT CAP PREM "F9"</t>
  </si>
  <si>
    <t xml:space="preserve">SUMES </t>
  </si>
  <si>
    <t>Alt Camp</t>
  </si>
  <si>
    <t>Alt Empordà</t>
  </si>
  <si>
    <t>Alt Penedès</t>
  </si>
  <si>
    <t>Alt Urgell</t>
  </si>
  <si>
    <t>Alta Ribagorça</t>
  </si>
  <si>
    <t>Anoia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</si>
  <si>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</si>
  <si>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</si>
  <si>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</si>
  <si>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</si>
  <si>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</si>
  <si>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</si>
  <si>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</si>
  <si>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</si>
  <si>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</si>
  <si>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</si>
  <si>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</si>
  <si>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</si>
  <si>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</si>
  <si>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</si>
  <si>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</si>
  <si>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Moianès</t>
  </si>
  <si>
    <t>Montsià</t>
  </si>
  <si>
    <t xml:space="preserve"> Noguera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</si>
  <si>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</si>
  <si>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</si>
  <si>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</si>
  <si>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</si>
  <si>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</si>
  <si>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</si>
  <si>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</si>
  <si>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</si>
  <si>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</si>
  <si>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</si>
  <si>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</si>
  <si>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</si>
  <si>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</si>
  <si>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</si>
  <si>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</si>
  <si>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Vall d'Aran</t>
  </si>
  <si>
    <t>Vallès Occidental</t>
  </si>
  <si>
    <t>Vallès Oriental</t>
  </si>
  <si>
    <t>Noguera</t>
  </si>
  <si>
    <t>BP62</t>
  </si>
  <si>
    <t>SI(C3=$Z$37;"";SI(C3=$Z$8;"";SI(C3=$Z$16;"";SI(C3=$Z$6;"";SI(C3=$Z$3;"";SI(C3=$Z$17;"";"3-Alt Camp"))))))</t>
  </si>
  <si>
    <t>SI(C4=$Z$19;"";SI(C4=$Z$29;"";SI(C4=$Z$20;"";SI(C4=$Z$10;"";"4-Alt Empordà"))))</t>
  </si>
  <si>
    <t>SI(C5=$Z$11;"MOLT BÉ";SI(C5=$Z$6;"MOLT BÉ";SI(C5=$Z$1;"MOLT BÉ";SI(C5=$Z$12;"MOLT BÉ";SI(C5=$Z$17;"MOLT BÉ";"")))))</t>
  </si>
  <si>
    <t>SI($C6=Z27;"MOLT BÉ";SI($C6=Z26;"MOLT BÉ";SI($C6=Z24;"MOLT BÉ";SI($C6=Z36;"MOLT BÉ";SI($C6=Z14;"MOLT BÉ";SI($C5=Z15;"MOLT BÉ";"6-Alt Urgell"))))))</t>
  </si>
  <si>
    <t>SI(C7=Z40;"MOLT BÉ";SI(C7=Z27;"MOLT BÉ";SI(C7=Z26;"MOLT BÉ";"7-AltaRibagorça")))</t>
  </si>
  <si>
    <t>SI($C$8=$Z$7;"MOLT BÉ";SI($C$8=$Z$11;"MOLT BÉ";SI($C$8=$Z$3;"MOLT BÉ";SI($C$8=$Z$1;"MOLT BÉ";SI($C$8=$Z$16;"MOLT BÉ";SI($C$8=$Z$33;"MOLT BÉ";SI($C$8=$Z$36;"MOLT BÉ";"8-Anoia")))))))</t>
  </si>
  <si>
    <t>SI(C9=$Z$14;"Manresa";SI(C9=$Z$25;"Manresa";SI(C9=$Z$42;"Manresa";SI(C9=$Z$42;"Manresa";SI(C9=$Z$41;"Manresa";SI(C9=$Z$6;"Manresa";SI(C9=$Z$36;"Manresa";"9-Bages")))))))</t>
  </si>
  <si>
    <t>SI(C10=$Z$37;"Reus";SI(C10=$Z$1;"Reus";SI(C10=$Z$16;"Reus";SI(C10=$Z$30;"Reus";SI(C10=$Z$31;"Reus";SI(C10=$Z$9;"Reus";""))))))</t>
  </si>
  <si>
    <t>SI(C11=$Z$23;"Tortosa";SI(C11=$Z$38;"Tortosa";SI(C11=$Z$31;"Tortosa";SI(C11=$Z$8;"Tortosa";"1"))))</t>
  </si>
  <si>
    <t>SI(C12=Z2;"La Bisbal";SI(C12=Z20;"La Bisbal";SI(C12=Z35;"La Bisbal";"12-Baix Empordà")))</t>
  </si>
  <si>
    <t>SI(C13=$Z$13;"Sant Feliu Ll";SI(C13=$Z$41;"Sant Feliu Ll";SI(C13=$Z$7;"Sant Feliu Ll";SI(C13=$Z$6;"Sant Feliu Ll";SI(C13=$Z$3;"Sant Feliu Ll";SI(C13=$Z$17;"Sant Feliu Ll";"13-Baix Llobregat"))))))</t>
  </si>
  <si>
    <t>SI(C14=$Z$17;"El Vendrell";SI(C14=$Z$3;"El Vendrell";SI(C14=$Z$1;"El Vendrell";SI(C14=$Z$37;"El Vendrell";"14-Baix Penedès"))))</t>
  </si>
  <si>
    <t>SI(C15=$Z$21;"Barcelona";SI(C15=$Z$42;"Barcelona";SI(C15=$Z$41;"Barcelona";SI(C15=$Z$11;"Barcelona";"15-Barcelonès"))))</t>
  </si>
  <si>
    <t>SI(C16=$Z$15;"Berga";SI(C16=$Z$4;"Berga";SI(C16=$Z$36;"Berga";SI(C16=$Z$7;"Berga";SI(C16=$Z$25;"Berga";SI(C16=$Z$32;"Berga";"16-Berguedà"))))))</t>
  </si>
  <si>
    <t>SI(C17=$Z$4;"Puigcerdà";SI($C17=$Z$14;"Puigcerdà";SI($C17=$Z$32;"Puigcerdà";"17-Cerdanya")))</t>
  </si>
  <si>
    <t>SI(C18=$Z$6;"Montblanc";SI(C18=$Z$33;"Montblanc";SI(C18=$Z$39;"Montblanc";SI(C18=$Z$18;"Montblanc";SI(C18=$Z$30;"Montblanc";SI(C18=$Z$8;"Montblanc";SI(C18=$Z$1;"Montblanc";"18-Conca de Barberà")))))))</t>
  </si>
  <si>
    <t>SI(C19=$Z$11;"Vilanova Geltrú";SI(C19=$Z$3;"Vilanova Geltrú";SI(C19=$Z$12;"Vilanova Geltrú";"19-Garraf")))</t>
  </si>
  <si>
    <t>SI(C20=$Z$34;"Les Borges Blanques";SI(C20=$Z$31;"Les Borges Blanques";SI(C19=$Z$30;"Les Borges Blanques";SI(C20=$Z$16;"Les Borges Blanques";SI(C20=$Z$39;"Les Borges Blanques";SI(20=$Z$28;"Les Borges Blanques";"20-Garrigues"))))))</t>
  </si>
  <si>
    <t>SI(C21=Z32;"Olot";SI(C21=Z25;"Olot";SI(C21=Z35;"Olot";SI(C21=Z20;"Olot";SI(C21=Z29;"Olot";SI(C21=Z2;"Olot";"21-Garrotxa"))))))</t>
  </si>
  <si>
    <t>SI(C22=$Z$35;"Girona";SI(C22=$Z$19;"Girona";SI(C22=$Z$29;"Girona";SI(C22=$Z$2;"Girona";SI(C22=$Z$10;"Girona";"22-Gironès")))))</t>
  </si>
  <si>
    <t>SI(C23=$Z$13;"Mataró";SI(C23=$Z$42;"Mataró";SI(C23=$Z$35;"Mataró";"23-Maresme")))</t>
  </si>
  <si>
    <t>SI(C$25=$Z$9;"Amposta";"25-Montsià")</t>
  </si>
  <si>
    <t>SI(C26=Z34;"Balaguer";SI(C26=Z28;"BalaguerÉ";SI(C26=Z39;"Balaguer";SI(C26=Z33;"Balaguer";SI(C26=Z36;"Balaguer";SI(C26=Z4;"Balaguer";SI(C26=Z26;"Balaguer";"26- Noguera")))))))</t>
  </si>
  <si>
    <t>SI(C27=Z32;"Vic";SI(C27=Z14;"Vic";SI(C27=Z7;"Vic";SI(C27=Z42;"Vic";SI(C27=Z35;"Vic";SI(C27=Z19;"Vic";"27-Osona"))))))</t>
  </si>
  <si>
    <t>SI(C28=$Z$24;"Tremp";SI(C28=$Z$4;"Tremp";SI(C28=$Z$27;"Tremp";SI(C28=$Z$5;"Tremp";"28-Pallars Jussà"))))</t>
  </si>
  <si>
    <t>SI(C29=Z40;"Sort";SI(C29=Z5;"Sort";SI(C29=Z26;"Sort";SI(C29=Z4;"Sort";"29-Pallars Sobirà"))))</t>
  </si>
  <si>
    <t>SI(c30=Z22;"Mollerussa";SI(c30=Z1;"Mollerussa";SI(c30=Z42;"Mollerussa";SI(c30=Z4;"Mollerussa";"30-Pla d'Urgell"))))</t>
  </si>
  <si>
    <t>SI(C31=Z2;"Banyoles";SI(C31=Z19;"Banyoles";SI(C31=Z20;"Banyoles";"31-Pla de l'Estany")))</t>
  </si>
  <si>
    <t>SI(C32=Z18;"Falset";SI(C32=Z31;"Falset";SI(C32=Z8;"Falset";SI(C32=Z16;"Falset";"32-Priorat"))))</t>
  </si>
  <si>
    <t>SI(C33=Z34;"Móra d'Ebre";SI(C33=Z18;"Móra d'Ebre";SI(C33=Z30;"Móra d'Ebre";SI(C33=Z8;"Móra d'Ebre";SI(C33=Z9;"Móra d'Ebre";SI(C33=Z38;"Móra d'Ebre";"33-Ribera d'Ebre"))))))</t>
  </si>
  <si>
    <t>SI(C34=Z15;"Ripoll";SI(C34=Z14;"Ripoll";SI(C34=Z25;"Ripoll";SI(C34=Z19;"Ripoll";"34-Ripollès"))))</t>
  </si>
  <si>
    <t>SI(C35=Z24;"MOLT BÉ";SI(C35=Z39;"MOLT BÉ";SI(C35=Z16;"MOLT BÉ";SI(C35=Z6;"MOLT BÉ";SI(C35=Z33;"MOLT BÉ";"35-Segarra")))))</t>
  </si>
  <si>
    <t>SI(C36=Z24;"Lleida";SI(C36=Z28;"Lleida";SI(C36=Z18;"Lleida";SI(C36=Z31;"Lleida";"36-Segrià"))))</t>
  </si>
  <si>
    <t>SI(C37=Z21;"Santa Coloma de Farners";SI(C37=Z42;"Santa Coloma de Farners";SI(C37=Z25;"Santa Coloma de Farners";SI(C37=Z19;"Santa Coloma de Farners";SI(C37=Z20;"Santa Coloma de Farners";SI(C37=Z10;"Santa Coloma de Farners";"37-Selva"))))))</t>
  </si>
  <si>
    <t>SI(C38=Z4;"Solsona";SI(C38=Z24;"Solsona";SI(C38=Z33;"Solsona";SI(C38=Z6;"Solsona";SI(C38=Z7;"Solsona";SI(C38=Z14;"Solsona";"38-Solsonès"))))))</t>
  </si>
  <si>
    <t>SI(C39=Z8;"Tarragona";SI(C39=Z1;"Tarragona";SI(C39=Z12;"Tarragona";"39-Tarragonès")))</t>
  </si>
  <si>
    <t>SI(C40=Z9;"Gandesa";SI(C40=Z31;"Gandesa";SI(C40=Z34;"Gandesa";"40-Terra Alta")))</t>
  </si>
  <si>
    <t>'SI(C41=Z24;"Tàrrega";SI(C41=Z28;"Tàrrega";SI(C41=Z18;"Tàrrega";SI(C41=Z16;"Tàrrega";SI(C41=Z33;"Tàrrega";"41-Urgell")))))</t>
  </si>
  <si>
    <t>SI(C42=Z5;"Viella";SI(C42=Z27;"Viella";"42-Vall d'Aran"))</t>
  </si>
  <si>
    <t>SI($C43=Z7;"Sabadell";SI($C43=Z11;Sabadell";"SI($C43=Z13;"Sabadell";SI($C43=Z42;"Sabadell";43-Vallès Occidental"))</t>
  </si>
  <si>
    <t>SI(C44=Z13;"Granollers";SI(C44=Z41;"Granollers";SI(C44=Z7;"Granollers";SI(C44=Z25;"Granollers";SI(C44=Z35;"Granollers";SI(C43=Z21;"Granollers";SI(C43=Z22;"Granollers";"44-Vallès Oriental"))))))</t>
  </si>
  <si>
    <t>SI(C24=$Z$7;"Moià";SI(C24=$Z$41;"Moià";SI(C24=$Z$42;"Moià";SI(C24=$Z$25;"Moià";"24-Moianès"))))</t>
  </si>
  <si>
    <t>x</t>
  </si>
  <si>
    <t>AltEmpordà</t>
  </si>
  <si>
    <t>Pladel'Estany</t>
  </si>
  <si>
    <t>BaixEmpordà</t>
  </si>
  <si>
    <t>AltUrgell</t>
  </si>
  <si>
    <t>PallarsSobirà</t>
  </si>
  <si>
    <t>ValldAran</t>
  </si>
  <si>
    <t>PallarsJussà</t>
  </si>
  <si>
    <t>AltaRibagorça</t>
  </si>
  <si>
    <t>PladUrgell</t>
  </si>
  <si>
    <t>VallèsOriental</t>
  </si>
  <si>
    <t>VallèsOccidental</t>
  </si>
  <si>
    <t>BaixLlobregat</t>
  </si>
  <si>
    <t>AltPenedès</t>
  </si>
  <si>
    <t>BaixEbre</t>
  </si>
  <si>
    <t>TerraAlta</t>
  </si>
  <si>
    <t>RiberadEbre</t>
  </si>
  <si>
    <t>BaixCamp</t>
  </si>
  <si>
    <t>BaixPenedès</t>
  </si>
  <si>
    <t>AltCamp</t>
  </si>
  <si>
    <t>ConcadeBarberà</t>
  </si>
  <si>
    <t>FALTEN PER CONTESTAR..</t>
  </si>
  <si>
    <t>TOTAL D'ENCERTS..</t>
  </si>
  <si>
    <t>CATALUNYA - PROGRAMA DE PREGUNTES SOBRE LES COMARQUES VEÏNES</t>
  </si>
  <si>
    <t>Veure columna V</t>
  </si>
  <si>
    <t>Haurem de respondre la primera comarca de la columna T</t>
  </si>
  <si>
    <t>El número que precedeix la comarca és el número de la fila</t>
  </si>
  <si>
    <t>El nom de la comarca s'haurà d'escriure igual que està a la columna B</t>
  </si>
  <si>
    <t>L'accent compta</t>
  </si>
  <si>
    <t>Majúscules o minúscules no es té en compte</t>
  </si>
  <si>
    <t>Si hi ha cap casella pendent de contestar, a la casella R dirà INCOMPLERT</t>
  </si>
  <si>
    <t>Si hem repetit alguna comarca en la fila, la casella R dirà DUPLICAT</t>
  </si>
  <si>
    <t>Si totes les de la fila estan correctes la casella R quedarà en blanc</t>
  </si>
  <si>
    <t>A la casella T, a part de fer la pregunta també hi trobarem:</t>
  </si>
  <si>
    <t>.- Les preguntes que ens falten per respondre</t>
  </si>
  <si>
    <t>.- El total de preguntes que hem respost</t>
  </si>
  <si>
    <t>.- El total de comarques veïnes que ens falten per respondre abans d'acabar</t>
  </si>
  <si>
    <t>No ens indica si les respostes són correctes, això ho diu a la casella contígua a cada resposta</t>
  </si>
  <si>
    <t>Columna T</t>
  </si>
  <si>
    <t>Columna R</t>
  </si>
  <si>
    <t>Si la resposta és correcte ens dirà la capital a la casella següent de la resposta</t>
  </si>
  <si>
    <t xml:space="preserve">DEL TOTAL DE COMARQUES VEÏNES </t>
  </si>
  <si>
    <t>....</t>
  </si>
  <si>
    <t>.....FALTEN PER CONTESTAR</t>
  </si>
  <si>
    <t>....FALTEN PER CONTESTAR</t>
  </si>
  <si>
    <r>
      <t xml:space="preserve">DEL TOTAL DE LA COLUMNA </t>
    </r>
    <r>
      <rPr>
        <b/>
        <i/>
        <sz val="12"/>
        <color rgb="FFFFFF00"/>
        <rFont val="Calibri"/>
        <family val="2"/>
        <scheme val="minor"/>
      </rPr>
      <t>B</t>
    </r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</si>
</sst>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4"/>
      <color rgb="FFC00000"/>
      <name val="Bradley Hand ITC"/>
      <family val="4"/>
    </font>
    <font>
      <u/>
      <sz val="11"/>
      <color theme="10"/>
      <name val="Calibri"/>
      <family val="2"/>
    </font>
    <font>
      <sz val="11"/>
      <name val="Calibri"/>
      <family val="2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9" tint="-0.499984740745262"/>
      <name val="Batang"/>
      <family val="1"/>
    </font>
    <font>
      <b/>
      <i/>
      <sz val="10"/>
      <color theme="7" tint="-0.249977111117893"/>
      <name val="Batang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C00000"/>
      <name val="Bradley Hand ITC"/>
      <family val="4"/>
    </font>
    <font>
      <b/>
      <sz val="12"/>
      <name val="Calibri"/>
      <family val="2"/>
      <scheme val="minor"/>
    </font>
    <font>
      <i/>
      <sz val="18"/>
      <color rgb="FFFF0000"/>
      <name val="Calibri"/>
      <family val="2"/>
      <scheme val="minor"/>
    </font>
    <font>
      <b/>
      <i/>
      <sz val="8"/>
      <color theme="5" tint="-0.499984740745262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i/>
      <sz val="9"/>
      <color rgb="FFFFFF00"/>
      <name val="Calibri"/>
      <family val="2"/>
      <scheme val="minor"/>
    </font>
    <font>
      <b/>
      <i/>
      <sz val="12"/>
      <color rgb="FFFFFF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3499862666707357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 style="double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22">
    <xf numFmtId="0" fontId="0" fillId="0" borderId="0" xfId="0"/>
    <xf numFmtId="0" fontId="1" fillId="0" borderId="0" xfId="0" applyFont="1"/>
    <xf numFmtId="0" fontId="0" fillId="0" borderId="0" xfId="0" applyBorder="1"/>
    <xf numFmtId="0" fontId="4" fillId="0" borderId="0" xfId="0" applyFont="1"/>
    <xf numFmtId="0" fontId="6" fillId="0" borderId="0" xfId="0" applyFont="1"/>
    <xf numFmtId="0" fontId="1" fillId="0" borderId="0" xfId="0" applyFont="1" applyBorder="1"/>
    <xf numFmtId="0" fontId="8" fillId="0" borderId="0" xfId="0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5" fillId="0" borderId="0" xfId="0" applyFont="1"/>
    <xf numFmtId="0" fontId="9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0" xfId="0" applyFont="1" applyAlignment="1">
      <alignment horizontal="center"/>
    </xf>
    <xf numFmtId="0" fontId="0" fillId="3" borderId="0" xfId="0" applyFill="1"/>
    <xf numFmtId="0" fontId="0" fillId="3" borderId="0" xfId="0" applyFill="1" applyProtection="1">
      <protection locked="0"/>
    </xf>
    <xf numFmtId="0" fontId="0" fillId="3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/>
    <xf numFmtId="0" fontId="5" fillId="0" borderId="9" xfId="0" applyFont="1" applyFill="1" applyBorder="1" applyProtection="1">
      <protection hidden="1"/>
    </xf>
    <xf numFmtId="0" fontId="11" fillId="0" borderId="0" xfId="0" applyFont="1" applyAlignment="1">
      <alignment vertical="center"/>
    </xf>
    <xf numFmtId="0" fontId="10" fillId="0" borderId="0" xfId="0" applyFont="1"/>
    <xf numFmtId="0" fontId="12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Protection="1">
      <protection locked="0"/>
    </xf>
    <xf numFmtId="0" fontId="4" fillId="0" borderId="0" xfId="0" applyFont="1" applyAlignment="1">
      <alignment vertical="center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2" borderId="2" xfId="0" applyFont="1" applyFill="1" applyBorder="1"/>
    <xf numFmtId="0" fontId="3" fillId="0" borderId="3" xfId="0" applyFont="1" applyBorder="1" applyProtection="1">
      <protection hidden="1"/>
    </xf>
    <xf numFmtId="0" fontId="3" fillId="0" borderId="3" xfId="0" applyFont="1" applyBorder="1"/>
    <xf numFmtId="0" fontId="3" fillId="0" borderId="0" xfId="0" applyFont="1"/>
    <xf numFmtId="0" fontId="3" fillId="0" borderId="0" xfId="0" applyFont="1" applyProtection="1">
      <protection hidden="1"/>
    </xf>
    <xf numFmtId="0" fontId="5" fillId="0" borderId="1" xfId="0" applyFont="1" applyFill="1" applyBorder="1"/>
    <xf numFmtId="0" fontId="15" fillId="0" borderId="1" xfId="1" applyFont="1" applyFill="1" applyBorder="1" applyAlignment="1" applyProtection="1">
      <alignment horizontal="left" vertical="center" wrapText="1"/>
    </xf>
    <xf numFmtId="0" fontId="3" fillId="0" borderId="0" xfId="0" applyFont="1" applyBorder="1" applyProtection="1">
      <protection hidden="1"/>
    </xf>
    <xf numFmtId="0" fontId="3" fillId="0" borderId="0" xfId="0" applyFont="1" applyBorder="1"/>
    <xf numFmtId="0" fontId="3" fillId="0" borderId="4" xfId="0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3" fillId="0" borderId="1" xfId="0" quotePrefix="1" applyFont="1" applyBorder="1" applyProtection="1">
      <protection hidden="1"/>
    </xf>
    <xf numFmtId="0" fontId="3" fillId="0" borderId="1" xfId="0" quotePrefix="1" applyFont="1" applyBorder="1"/>
    <xf numFmtId="0" fontId="16" fillId="0" borderId="1" xfId="0" quotePrefix="1" applyFont="1" applyBorder="1" applyProtection="1">
      <protection hidden="1"/>
    </xf>
    <xf numFmtId="0" fontId="0" fillId="0" borderId="0" xfId="0" applyFill="1" applyBorder="1" applyProtection="1">
      <protection locked="0"/>
    </xf>
    <xf numFmtId="0" fontId="7" fillId="0" borderId="0" xfId="0" applyFont="1" applyBorder="1" applyProtection="1">
      <protection hidden="1"/>
    </xf>
    <xf numFmtId="0" fontId="0" fillId="3" borderId="0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17" fillId="0" borderId="0" xfId="0" applyFont="1" applyAlignment="1">
      <alignment vertical="center"/>
    </xf>
    <xf numFmtId="0" fontId="17" fillId="0" borderId="7" xfId="0" applyFont="1" applyBorder="1"/>
    <xf numFmtId="0" fontId="18" fillId="2" borderId="0" xfId="0" applyFont="1" applyFill="1" applyProtection="1">
      <protection hidden="1"/>
    </xf>
    <xf numFmtId="0" fontId="18" fillId="2" borderId="0" xfId="0" quotePrefix="1" applyFont="1" applyFill="1" applyProtection="1">
      <protection hidden="1"/>
    </xf>
    <xf numFmtId="0" fontId="17" fillId="0" borderId="0" xfId="0" applyFont="1"/>
    <xf numFmtId="0" fontId="17" fillId="3" borderId="7" xfId="0" applyFont="1" applyFill="1" applyBorder="1" applyProtection="1">
      <protection hidden="1"/>
    </xf>
    <xf numFmtId="0" fontId="18" fillId="3" borderId="7" xfId="0" applyFont="1" applyFill="1" applyBorder="1" applyProtection="1">
      <protection hidden="1"/>
    </xf>
    <xf numFmtId="0" fontId="17" fillId="3" borderId="0" xfId="0" applyFont="1" applyFill="1" applyProtection="1">
      <protection locked="0"/>
    </xf>
    <xf numFmtId="0" fontId="17" fillId="3" borderId="0" xfId="0" applyFont="1" applyFill="1" applyBorder="1" applyProtection="1">
      <protection locked="0"/>
    </xf>
    <xf numFmtId="0" fontId="17" fillId="3" borderId="0" xfId="0" applyFont="1" applyFill="1" applyBorder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Border="1" applyProtection="1">
      <protection hidden="1"/>
    </xf>
    <xf numFmtId="0" fontId="21" fillId="0" borderId="0" xfId="0" applyFont="1" applyProtection="1"/>
    <xf numFmtId="0" fontId="18" fillId="4" borderId="0" xfId="0" applyFont="1" applyFill="1" applyBorder="1" applyProtection="1">
      <protection hidden="1"/>
    </xf>
    <xf numFmtId="0" fontId="17" fillId="4" borderId="0" xfId="0" applyFont="1" applyFill="1" applyBorder="1" applyProtection="1">
      <protection hidden="1"/>
    </xf>
    <xf numFmtId="0" fontId="10" fillId="3" borderId="0" xfId="0" applyFont="1" applyFill="1" applyBorder="1"/>
    <xf numFmtId="0" fontId="19" fillId="3" borderId="0" xfId="0" applyFont="1" applyFill="1" applyBorder="1"/>
    <xf numFmtId="0" fontId="10" fillId="3" borderId="0" xfId="0" applyFont="1" applyFill="1" applyBorder="1" applyProtection="1">
      <protection locked="0"/>
    </xf>
    <xf numFmtId="0" fontId="10" fillId="4" borderId="0" xfId="0" applyFont="1" applyFill="1" applyBorder="1" applyProtection="1"/>
    <xf numFmtId="0" fontId="18" fillId="4" borderId="0" xfId="0" quotePrefix="1" applyFont="1" applyFill="1" applyProtection="1">
      <protection hidden="1"/>
    </xf>
    <xf numFmtId="0" fontId="0" fillId="5" borderId="0" xfId="0" applyFill="1" applyProtection="1">
      <protection locked="0"/>
    </xf>
    <xf numFmtId="0" fontId="5" fillId="0" borderId="11" xfId="0" applyFont="1" applyFill="1" applyBorder="1"/>
    <xf numFmtId="0" fontId="15" fillId="0" borderId="11" xfId="1" applyFont="1" applyFill="1" applyBorder="1" applyAlignment="1" applyProtection="1">
      <alignment horizontal="left" vertical="center" wrapText="1"/>
    </xf>
    <xf numFmtId="0" fontId="0" fillId="0" borderId="13" xfId="0" applyBorder="1"/>
    <xf numFmtId="0" fontId="0" fillId="0" borderId="14" xfId="0" applyBorder="1"/>
    <xf numFmtId="0" fontId="15" fillId="0" borderId="12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right"/>
    </xf>
    <xf numFmtId="0" fontId="22" fillId="0" borderId="0" xfId="0" applyFont="1"/>
    <xf numFmtId="0" fontId="23" fillId="0" borderId="12" xfId="1" applyFont="1" applyFill="1" applyBorder="1" applyAlignment="1" applyProtection="1">
      <alignment horizontal="left" wrapText="1"/>
    </xf>
    <xf numFmtId="0" fontId="22" fillId="0" borderId="14" xfId="0" applyFont="1" applyBorder="1"/>
    <xf numFmtId="0" fontId="22" fillId="0" borderId="13" xfId="0" applyFont="1" applyBorder="1"/>
    <xf numFmtId="0" fontId="15" fillId="0" borderId="15" xfId="1" applyFont="1" applyFill="1" applyBorder="1" applyAlignment="1" applyProtection="1">
      <alignment horizontal="left" vertical="center" wrapText="1"/>
    </xf>
    <xf numFmtId="0" fontId="12" fillId="0" borderId="16" xfId="0" applyFont="1" applyBorder="1"/>
    <xf numFmtId="0" fontId="5" fillId="2" borderId="12" xfId="0" applyFont="1" applyFill="1" applyBorder="1"/>
    <xf numFmtId="0" fontId="15" fillId="2" borderId="12" xfId="1" applyFont="1" applyFill="1" applyBorder="1" applyAlignment="1" applyProtection="1">
      <alignment horizontal="left" vertical="center" wrapText="1"/>
    </xf>
    <xf numFmtId="0" fontId="0" fillId="5" borderId="7" xfId="0" applyFill="1" applyBorder="1" applyProtection="1">
      <protection locked="0"/>
    </xf>
    <xf numFmtId="0" fontId="15" fillId="2" borderId="12" xfId="1" applyFont="1" applyFill="1" applyBorder="1" applyAlignment="1" applyProtection="1">
      <alignment horizontal="left" wrapText="1"/>
    </xf>
    <xf numFmtId="0" fontId="0" fillId="0" borderId="0" xfId="0" applyFill="1" applyProtection="1">
      <protection locked="0"/>
    </xf>
    <xf numFmtId="0" fontId="17" fillId="0" borderId="0" xfId="0" applyFont="1" applyFill="1" applyBorder="1" applyProtection="1">
      <protection hidden="1"/>
    </xf>
    <xf numFmtId="0" fontId="0" fillId="0" borderId="0" xfId="0" applyFill="1"/>
    <xf numFmtId="0" fontId="17" fillId="3" borderId="0" xfId="0" applyFont="1" applyFill="1" applyProtection="1">
      <protection hidden="1"/>
    </xf>
    <xf numFmtId="0" fontId="18" fillId="3" borderId="0" xfId="0" applyFont="1" applyFill="1" applyProtection="1">
      <protection hidden="1"/>
    </xf>
    <xf numFmtId="0" fontId="18" fillId="2" borderId="7" xfId="0" applyFont="1" applyFill="1" applyBorder="1" applyProtection="1">
      <protection hidden="1"/>
    </xf>
    <xf numFmtId="0" fontId="0" fillId="5" borderId="5" xfId="0" applyFill="1" applyBorder="1" applyProtection="1">
      <protection locked="0"/>
    </xf>
    <xf numFmtId="0" fontId="18" fillId="2" borderId="20" xfId="0" applyFont="1" applyFill="1" applyBorder="1" applyProtection="1">
      <protection hidden="1"/>
    </xf>
    <xf numFmtId="0" fontId="17" fillId="3" borderId="21" xfId="0" applyFont="1" applyFill="1" applyBorder="1"/>
    <xf numFmtId="0" fontId="17" fillId="3" borderId="21" xfId="0" applyFont="1" applyFill="1" applyBorder="1" applyProtection="1">
      <protection hidden="1"/>
    </xf>
    <xf numFmtId="0" fontId="0" fillId="3" borderId="21" xfId="0" applyFill="1" applyBorder="1" applyProtection="1">
      <protection locked="0"/>
    </xf>
    <xf numFmtId="0" fontId="17" fillId="3" borderId="6" xfId="0" applyFont="1" applyFill="1" applyBorder="1" applyProtection="1">
      <protection hidden="1"/>
    </xf>
    <xf numFmtId="0" fontId="17" fillId="3" borderId="6" xfId="0" applyFont="1" applyFill="1" applyBorder="1" applyProtection="1">
      <protection locked="0"/>
    </xf>
    <xf numFmtId="0" fontId="17" fillId="3" borderId="8" xfId="0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20" fillId="3" borderId="21" xfId="0" applyFont="1" applyFill="1" applyBorder="1" applyProtection="1"/>
    <xf numFmtId="0" fontId="18" fillId="3" borderId="6" xfId="0" applyFont="1" applyFill="1" applyBorder="1" applyProtection="1">
      <protection hidden="1"/>
    </xf>
    <xf numFmtId="0" fontId="0" fillId="3" borderId="6" xfId="0" applyFill="1" applyBorder="1" applyProtection="1">
      <protection locked="0"/>
    </xf>
    <xf numFmtId="0" fontId="10" fillId="3" borderId="25" xfId="0" applyFont="1" applyFill="1" applyBorder="1" applyProtection="1">
      <protection locked="0"/>
    </xf>
    <xf numFmtId="0" fontId="18" fillId="3" borderId="25" xfId="0" applyFont="1" applyFill="1" applyBorder="1" applyProtection="1">
      <protection hidden="1"/>
    </xf>
    <xf numFmtId="0" fontId="0" fillId="3" borderId="25" xfId="0" applyFill="1" applyBorder="1" applyProtection="1">
      <protection locked="0"/>
    </xf>
    <xf numFmtId="0" fontId="18" fillId="3" borderId="8" xfId="0" applyFont="1" applyFill="1" applyBorder="1" applyProtection="1">
      <protection hidden="1"/>
    </xf>
    <xf numFmtId="0" fontId="8" fillId="0" borderId="0" xfId="0" applyFont="1" applyAlignment="1">
      <alignment horizontal="left"/>
    </xf>
    <xf numFmtId="0" fontId="0" fillId="0" borderId="13" xfId="0" applyFill="1" applyBorder="1"/>
    <xf numFmtId="0" fontId="18" fillId="5" borderId="7" xfId="0" applyFont="1" applyFill="1" applyBorder="1" applyProtection="1">
      <protection locked="0"/>
    </xf>
    <xf numFmtId="0" fontId="7" fillId="4" borderId="0" xfId="0" applyFont="1" applyFill="1" applyBorder="1" applyProtection="1">
      <protection hidden="1"/>
    </xf>
    <xf numFmtId="0" fontId="18" fillId="2" borderId="26" xfId="0" applyFont="1" applyFill="1" applyBorder="1" applyProtection="1">
      <protection hidden="1"/>
    </xf>
    <xf numFmtId="0" fontId="18" fillId="2" borderId="18" xfId="0" applyFont="1" applyFill="1" applyBorder="1" applyProtection="1">
      <protection hidden="1"/>
    </xf>
    <xf numFmtId="0" fontId="18" fillId="2" borderId="19" xfId="0" applyFont="1" applyFill="1" applyBorder="1" applyProtection="1">
      <protection hidden="1"/>
    </xf>
    <xf numFmtId="0" fontId="18" fillId="2" borderId="5" xfId="0" quotePrefix="1" applyFont="1" applyFill="1" applyBorder="1" applyProtection="1">
      <protection hidden="1"/>
    </xf>
    <xf numFmtId="0" fontId="15" fillId="0" borderId="27" xfId="1" applyFont="1" applyFill="1" applyBorder="1" applyAlignment="1" applyProtection="1">
      <alignment horizontal="left" vertical="center" wrapText="1"/>
    </xf>
    <xf numFmtId="0" fontId="15" fillId="0" borderId="28" xfId="1" applyFont="1" applyFill="1" applyBorder="1" applyAlignment="1" applyProtection="1">
      <alignment horizontal="left" vertical="center" wrapText="1"/>
    </xf>
    <xf numFmtId="0" fontId="0" fillId="0" borderId="14" xfId="0" applyFill="1" applyBorder="1"/>
    <xf numFmtId="0" fontId="24" fillId="4" borderId="0" xfId="0" applyFont="1" applyFill="1" applyProtection="1">
      <protection hidden="1"/>
    </xf>
    <xf numFmtId="0" fontId="18" fillId="0" borderId="0" xfId="0" applyFont="1" applyAlignment="1">
      <alignment horizontal="center"/>
    </xf>
    <xf numFmtId="0" fontId="17" fillId="4" borderId="0" xfId="0" applyFont="1" applyFill="1" applyBorder="1"/>
    <xf numFmtId="0" fontId="25" fillId="0" borderId="0" xfId="0" applyFont="1" applyAlignment="1">
      <alignment horizontal="left"/>
    </xf>
    <xf numFmtId="0" fontId="28" fillId="4" borderId="0" xfId="0" applyFont="1" applyFill="1" applyBorder="1" applyProtection="1">
      <protection locked="0"/>
    </xf>
    <xf numFmtId="0" fontId="28" fillId="4" borderId="0" xfId="0" applyFont="1" applyFill="1" applyBorder="1"/>
    <xf numFmtId="0" fontId="28" fillId="0" borderId="0" xfId="0" applyFont="1"/>
    <xf numFmtId="0" fontId="27" fillId="0" borderId="0" xfId="0" applyFont="1" applyAlignment="1"/>
    <xf numFmtId="0" fontId="27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/>
    <xf numFmtId="0" fontId="7" fillId="0" borderId="0" xfId="0" applyFont="1"/>
    <xf numFmtId="0" fontId="30" fillId="0" borderId="0" xfId="0" applyFont="1" applyProtection="1">
      <protection locked="0"/>
    </xf>
    <xf numFmtId="0" fontId="5" fillId="0" borderId="0" xfId="0" applyFont="1" applyFill="1" applyBorder="1" applyProtection="1">
      <protection hidden="1"/>
    </xf>
    <xf numFmtId="0" fontId="10" fillId="0" borderId="0" xfId="0" applyFont="1" applyBorder="1"/>
    <xf numFmtId="0" fontId="15" fillId="0" borderId="21" xfId="1" applyFont="1" applyFill="1" applyBorder="1" applyAlignment="1" applyProtection="1">
      <alignment horizontal="left" vertical="center" wrapText="1"/>
    </xf>
    <xf numFmtId="0" fontId="5" fillId="0" borderId="25" xfId="0" applyFont="1" applyFill="1" applyBorder="1"/>
    <xf numFmtId="0" fontId="15" fillId="0" borderId="8" xfId="1" applyFont="1" applyFill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7" xfId="0" applyFont="1" applyBorder="1" applyAlignment="1" applyProtection="1">
      <alignment horizontal="left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19" fillId="3" borderId="0" xfId="0" applyFont="1" applyFill="1" applyBorder="1" applyAlignment="1" applyProtection="1">
      <alignment horizontal="left"/>
      <protection locked="0"/>
    </xf>
    <xf numFmtId="0" fontId="17" fillId="4" borderId="0" xfId="0" applyFont="1" applyFill="1" applyBorder="1" applyAlignment="1" applyProtection="1">
      <alignment horizontal="left"/>
      <protection locked="0"/>
    </xf>
    <xf numFmtId="0" fontId="24" fillId="4" borderId="0" xfId="0" applyFont="1" applyFill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7" xfId="0" applyFont="1" applyBorder="1" applyProtection="1">
      <protection locked="0"/>
    </xf>
    <xf numFmtId="0" fontId="17" fillId="0" borderId="4" xfId="0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17" fillId="0" borderId="2" xfId="0" applyFont="1" applyBorder="1" applyProtection="1"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17" fillId="5" borderId="0" xfId="0" applyFont="1" applyFill="1" applyBorder="1" applyProtection="1">
      <protection locked="0"/>
    </xf>
    <xf numFmtId="0" fontId="17" fillId="0" borderId="17" xfId="0" applyFont="1" applyBorder="1" applyProtection="1">
      <protection locked="0"/>
    </xf>
    <xf numFmtId="0" fontId="19" fillId="3" borderId="0" xfId="0" applyFont="1" applyFill="1" applyBorder="1" applyProtection="1">
      <protection locked="0"/>
    </xf>
    <xf numFmtId="0" fontId="17" fillId="4" borderId="0" xfId="0" applyFont="1" applyFill="1" applyBorder="1" applyProtection="1">
      <protection locked="0"/>
    </xf>
    <xf numFmtId="0" fontId="17" fillId="0" borderId="0" xfId="0" applyFont="1" applyProtection="1">
      <protection locked="0"/>
    </xf>
    <xf numFmtId="0" fontId="17" fillId="0" borderId="1" xfId="0" applyFont="1" applyFill="1" applyBorder="1" applyProtection="1">
      <protection locked="0"/>
    </xf>
    <xf numFmtId="0" fontId="17" fillId="4" borderId="4" xfId="0" applyFont="1" applyFill="1" applyBorder="1" applyProtection="1">
      <protection locked="0"/>
    </xf>
    <xf numFmtId="0" fontId="17" fillId="0" borderId="17" xfId="0" applyFont="1" applyBorder="1" applyAlignment="1" applyProtection="1">
      <alignment horizontal="left"/>
      <protection locked="0"/>
    </xf>
    <xf numFmtId="0" fontId="17" fillId="3" borderId="7" xfId="0" applyFont="1" applyFill="1" applyBorder="1" applyProtection="1">
      <protection locked="0"/>
    </xf>
    <xf numFmtId="0" fontId="17" fillId="5" borderId="11" xfId="0" applyFont="1" applyFill="1" applyBorder="1" applyProtection="1">
      <protection locked="0"/>
    </xf>
    <xf numFmtId="0" fontId="17" fillId="0" borderId="18" xfId="0" applyFont="1" applyBorder="1" applyProtection="1">
      <protection locked="0"/>
    </xf>
    <xf numFmtId="0" fontId="17" fillId="5" borderId="0" xfId="0" applyFont="1" applyFill="1" applyProtection="1">
      <protection locked="0"/>
    </xf>
    <xf numFmtId="0" fontId="17" fillId="4" borderId="1" xfId="0" applyFont="1" applyFill="1" applyBorder="1" applyProtection="1">
      <protection locked="0"/>
    </xf>
    <xf numFmtId="0" fontId="17" fillId="5" borderId="7" xfId="0" applyFont="1" applyFill="1" applyBorder="1" applyProtection="1">
      <protection locked="0"/>
    </xf>
    <xf numFmtId="0" fontId="17" fillId="0" borderId="3" xfId="0" applyFont="1" applyBorder="1" applyProtection="1">
      <protection locked="0"/>
    </xf>
    <xf numFmtId="0" fontId="17" fillId="0" borderId="18" xfId="0" applyFont="1" applyBorder="1" applyAlignment="1" applyProtection="1">
      <alignment horizontal="left"/>
      <protection locked="0"/>
    </xf>
    <xf numFmtId="0" fontId="19" fillId="5" borderId="7" xfId="0" applyFont="1" applyFill="1" applyBorder="1" applyProtection="1">
      <protection locked="0"/>
    </xf>
    <xf numFmtId="0" fontId="17" fillId="0" borderId="19" xfId="0" applyFont="1" applyBorder="1" applyProtection="1">
      <protection locked="0"/>
    </xf>
    <xf numFmtId="0" fontId="19" fillId="3" borderId="7" xfId="0" applyFont="1" applyFill="1" applyBorder="1" applyProtection="1">
      <protection locked="0"/>
    </xf>
    <xf numFmtId="0" fontId="18" fillId="4" borderId="0" xfId="0" applyFont="1" applyFill="1" applyBorder="1" applyProtection="1">
      <protection locked="0"/>
    </xf>
    <xf numFmtId="0" fontId="18" fillId="0" borderId="0" xfId="0" applyFont="1" applyAlignment="1" applyProtection="1">
      <alignment vertical="center"/>
      <protection locked="0"/>
    </xf>
    <xf numFmtId="0" fontId="17" fillId="0" borderId="24" xfId="0" applyFont="1" applyBorder="1" applyProtection="1">
      <protection locked="0"/>
    </xf>
    <xf numFmtId="0" fontId="17" fillId="4" borderId="17" xfId="0" applyFont="1" applyFill="1" applyBorder="1" applyProtection="1">
      <protection locked="0"/>
    </xf>
    <xf numFmtId="0" fontId="17" fillId="0" borderId="2" xfId="0" applyFont="1" applyFill="1" applyBorder="1" applyProtection="1">
      <protection locked="0"/>
    </xf>
    <xf numFmtId="0" fontId="17" fillId="0" borderId="17" xfId="0" applyFont="1" applyFill="1" applyBorder="1" applyProtection="1">
      <protection locked="0"/>
    </xf>
    <xf numFmtId="0" fontId="17" fillId="5" borderId="5" xfId="0" applyFont="1" applyFill="1" applyBorder="1" applyProtection="1">
      <protection locked="0"/>
    </xf>
    <xf numFmtId="0" fontId="17" fillId="3" borderId="5" xfId="0" applyFont="1" applyFill="1" applyBorder="1" applyProtection="1">
      <protection locked="0"/>
    </xf>
    <xf numFmtId="0" fontId="17" fillId="4" borderId="5" xfId="0" applyFont="1" applyFill="1" applyBorder="1" applyProtection="1">
      <protection locked="0"/>
    </xf>
    <xf numFmtId="0" fontId="17" fillId="4" borderId="19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7" fillId="5" borderId="22" xfId="0" applyFont="1" applyFill="1" applyBorder="1" applyProtection="1">
      <protection locked="0"/>
    </xf>
    <xf numFmtId="0" fontId="17" fillId="5" borderId="23" xfId="0" applyFont="1" applyFill="1" applyBorder="1" applyProtection="1">
      <protection locked="0"/>
    </xf>
    <xf numFmtId="0" fontId="3" fillId="0" borderId="0" xfId="0" applyFont="1" applyAlignment="1" applyProtection="1">
      <alignment vertical="center"/>
      <protection hidden="1"/>
    </xf>
    <xf numFmtId="0" fontId="32" fillId="0" borderId="0" xfId="0" applyFont="1" applyAlignment="1">
      <alignment vertical="center"/>
    </xf>
    <xf numFmtId="0" fontId="9" fillId="0" borderId="0" xfId="0" applyFont="1" applyFill="1" applyBorder="1" applyProtection="1">
      <protection locked="0"/>
    </xf>
    <xf numFmtId="0" fontId="17" fillId="5" borderId="32" xfId="0" applyFont="1" applyFill="1" applyBorder="1" applyProtection="1">
      <protection locked="0"/>
    </xf>
    <xf numFmtId="0" fontId="9" fillId="0" borderId="25" xfId="0" applyFont="1" applyFill="1" applyBorder="1" applyProtection="1">
      <protection locked="0"/>
    </xf>
    <xf numFmtId="0" fontId="17" fillId="3" borderId="25" xfId="0" applyFont="1" applyFill="1" applyBorder="1" applyProtection="1">
      <protection locked="0"/>
    </xf>
    <xf numFmtId="0" fontId="17" fillId="5" borderId="33" xfId="0" applyFont="1" applyFill="1" applyBorder="1" applyProtection="1">
      <protection locked="0"/>
    </xf>
    <xf numFmtId="0" fontId="24" fillId="4" borderId="1" xfId="0" applyFont="1" applyFill="1" applyBorder="1" applyProtection="1">
      <protection locked="0"/>
    </xf>
    <xf numFmtId="0" fontId="18" fillId="2" borderId="3" xfId="0" applyFont="1" applyFill="1" applyBorder="1" applyProtection="1">
      <protection hidden="1"/>
    </xf>
    <xf numFmtId="0" fontId="17" fillId="0" borderId="34" xfId="0" applyFont="1" applyBorder="1" applyProtection="1">
      <protection locked="0"/>
    </xf>
    <xf numFmtId="0" fontId="18" fillId="2" borderId="31" xfId="0" applyFont="1" applyFill="1" applyBorder="1" applyProtection="1">
      <protection hidden="1"/>
    </xf>
    <xf numFmtId="0" fontId="17" fillId="5" borderId="35" xfId="0" applyFont="1" applyFill="1" applyBorder="1" applyProtection="1">
      <protection locked="0"/>
    </xf>
    <xf numFmtId="0" fontId="18" fillId="2" borderId="3" xfId="0" quotePrefix="1" applyFont="1" applyFill="1" applyBorder="1" applyProtection="1">
      <protection hidden="1"/>
    </xf>
    <xf numFmtId="0" fontId="17" fillId="5" borderId="36" xfId="0" applyFont="1" applyFill="1" applyBorder="1" applyProtection="1">
      <protection locked="0"/>
    </xf>
    <xf numFmtId="0" fontId="33" fillId="0" borderId="33" xfId="0" applyFont="1" applyBorder="1" applyAlignment="1">
      <alignment horizontal="right"/>
    </xf>
    <xf numFmtId="0" fontId="7" fillId="0" borderId="37" xfId="0" applyFont="1" applyBorder="1" applyAlignment="1">
      <alignment horizontal="left"/>
    </xf>
    <xf numFmtId="0" fontId="33" fillId="0" borderId="34" xfId="0" applyFont="1" applyBorder="1" applyAlignment="1">
      <alignment horizontal="right"/>
    </xf>
    <xf numFmtId="0" fontId="7" fillId="0" borderId="29" xfId="0" applyFont="1" applyBorder="1" applyAlignment="1">
      <alignment horizontal="left"/>
    </xf>
    <xf numFmtId="0" fontId="35" fillId="6" borderId="0" xfId="0" applyFont="1" applyFill="1"/>
    <xf numFmtId="0" fontId="35" fillId="6" borderId="0" xfId="0" applyFont="1" applyFill="1" applyAlignment="1">
      <alignment horizontal="right"/>
    </xf>
    <xf numFmtId="0" fontId="34" fillId="6" borderId="0" xfId="0" applyFont="1" applyFill="1" applyAlignment="1">
      <alignment horizontal="left"/>
    </xf>
    <xf numFmtId="0" fontId="35" fillId="6" borderId="0" xfId="0" applyFont="1" applyFill="1" applyAlignment="1">
      <alignment horizontal="left"/>
    </xf>
    <xf numFmtId="0" fontId="8" fillId="0" borderId="37" xfId="0" applyFont="1" applyBorder="1" applyAlignment="1">
      <alignment horizontal="center"/>
    </xf>
    <xf numFmtId="0" fontId="27" fillId="0" borderId="0" xfId="0" applyFont="1" applyBorder="1" applyProtection="1">
      <protection hidden="1"/>
    </xf>
    <xf numFmtId="0" fontId="29" fillId="0" borderId="38" xfId="0" applyFont="1" applyBorder="1" applyAlignment="1">
      <alignment horizontal="left"/>
    </xf>
    <xf numFmtId="0" fontId="18" fillId="0" borderId="39" xfId="0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27" fillId="0" borderId="12" xfId="0" applyFont="1" applyBorder="1" applyProtection="1">
      <protection hidden="1"/>
    </xf>
    <xf numFmtId="0" fontId="27" fillId="0" borderId="15" xfId="0" applyFont="1" applyBorder="1" applyProtection="1">
      <protection hidden="1"/>
    </xf>
    <xf numFmtId="0" fontId="27" fillId="0" borderId="42" xfId="0" applyFont="1" applyBorder="1" applyProtection="1">
      <protection hidden="1"/>
    </xf>
    <xf numFmtId="0" fontId="31" fillId="0" borderId="37" xfId="0" applyFont="1" applyBorder="1" applyAlignment="1" applyProtection="1">
      <alignment horizontal="center"/>
      <protection hidden="1"/>
    </xf>
    <xf numFmtId="0" fontId="3" fillId="0" borderId="43" xfId="0" applyFont="1" applyBorder="1" applyProtection="1">
      <protection hidden="1"/>
    </xf>
    <xf numFmtId="0" fontId="29" fillId="0" borderId="44" xfId="0" applyFont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7AF4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88"/>
  <sheetViews>
    <sheetView tabSelected="1" topLeftCell="C19" zoomScale="115" zoomScaleNormal="115" workbookViewId="0">
      <selection activeCell="E32" sqref="E32"/>
    </sheetView>
  </sheetViews>
  <sheetFormatPr baseColWidth="10" defaultRowHeight="15"/>
  <cols>
    <col min="1" max="1" width="4.85546875" customWidth="1"/>
    <col min="2" max="2" width="17.28515625" style="27" customWidth="1"/>
    <col min="3" max="3" width="13.7109375" style="149" customWidth="1"/>
    <col min="4" max="4" width="10.42578125" style="56" bestFit="1" customWidth="1"/>
    <col min="5" max="5" width="14.7109375" style="160" customWidth="1"/>
    <col min="6" max="6" width="8.5703125" style="56" bestFit="1" customWidth="1"/>
    <col min="7" max="7" width="13.85546875" style="160" customWidth="1"/>
    <col min="8" max="8" width="8.85546875" style="56" customWidth="1"/>
    <col min="9" max="9" width="16.140625" style="160" customWidth="1"/>
    <col min="10" max="10" width="8.5703125" style="56" bestFit="1" customWidth="1"/>
    <col min="11" max="11" width="15.28515625" style="160" customWidth="1"/>
    <col min="12" max="12" width="10.42578125" style="56" bestFit="1" customWidth="1"/>
    <col min="13" max="13" width="12.5703125" style="160" customWidth="1"/>
    <col min="14" max="14" width="10.5703125" style="56" customWidth="1"/>
    <col min="15" max="15" width="11.42578125" style="160" customWidth="1"/>
    <col min="16" max="16" width="11.42578125" style="56" customWidth="1"/>
    <col min="17" max="17" width="8.42578125" style="7" customWidth="1"/>
    <col min="18" max="18" width="11.42578125" style="133" customWidth="1"/>
    <col min="19" max="19" width="6.28515625" hidden="1" customWidth="1"/>
    <col min="20" max="20" width="23.140625" style="128" customWidth="1"/>
    <col min="21" max="21" width="12" style="56" customWidth="1"/>
    <col min="22" max="22" width="80.140625" style="9" customWidth="1"/>
    <col min="23" max="23" width="39.42578125" style="9" customWidth="1"/>
    <col min="24" max="24" width="5" style="9" customWidth="1"/>
    <col min="25" max="25" width="5" style="78" customWidth="1"/>
    <col min="26" max="26" width="16.42578125" style="9" bestFit="1" customWidth="1"/>
    <col min="27" max="27" width="14.28515625" customWidth="1"/>
    <col min="28" max="28" width="5.28515625" style="3" customWidth="1"/>
    <col min="29" max="29" width="16.7109375" customWidth="1"/>
    <col min="30" max="30" width="4.7109375" customWidth="1"/>
    <col min="31" max="31" width="17" customWidth="1"/>
    <col min="32" max="32" width="4.7109375" style="29" customWidth="1"/>
    <col min="33" max="33" width="17.42578125" style="79" customWidth="1"/>
    <col min="34" max="34" width="4.7109375" style="29" customWidth="1"/>
    <col min="35" max="35" width="18" style="9" customWidth="1"/>
    <col min="36" max="36" width="22.42578125" customWidth="1"/>
    <col min="37" max="37" width="10.42578125" customWidth="1"/>
    <col min="38" max="41" width="4.7109375" customWidth="1"/>
    <col min="42" max="42" width="3.5703125" customWidth="1"/>
    <col min="43" max="43" width="4.7109375" customWidth="1"/>
    <col min="44" max="44" width="4.28515625" customWidth="1"/>
    <col min="45" max="45" width="5.42578125" customWidth="1"/>
    <col min="46" max="46" width="4.5703125" customWidth="1"/>
    <col min="47" max="47" width="6" customWidth="1"/>
    <col min="48" max="48" width="4.85546875" customWidth="1"/>
    <col min="50" max="50" width="2.85546875" customWidth="1"/>
    <col min="52" max="52" width="2.5703125" customWidth="1"/>
    <col min="54" max="54" width="2.85546875" customWidth="1"/>
    <col min="58" max="58" width="11.85546875" bestFit="1" customWidth="1"/>
    <col min="68" max="68" width="7.42578125" style="9" bestFit="1" customWidth="1"/>
  </cols>
  <sheetData>
    <row r="1" spans="1:68" s="12" customFormat="1" ht="33.75" customHeight="1">
      <c r="B1" s="26" t="s">
        <v>148</v>
      </c>
      <c r="C1" s="140"/>
      <c r="D1" s="52"/>
      <c r="E1" s="150"/>
      <c r="F1" s="52"/>
      <c r="G1" s="150"/>
      <c r="H1" s="52"/>
      <c r="I1" s="150"/>
      <c r="J1" s="189" t="s">
        <v>149</v>
      </c>
      <c r="K1" s="176"/>
      <c r="L1" s="52"/>
      <c r="M1" s="150"/>
      <c r="N1" s="52"/>
      <c r="O1" s="150"/>
      <c r="P1" s="52"/>
      <c r="Q1" s="13"/>
      <c r="R1" s="123"/>
      <c r="T1" s="221" t="s">
        <v>36</v>
      </c>
      <c r="U1" s="213"/>
      <c r="V1" s="14"/>
      <c r="W1" s="14"/>
      <c r="X1" s="14"/>
      <c r="Y1" s="78" t="s">
        <v>125</v>
      </c>
      <c r="Z1" s="73" t="s">
        <v>39</v>
      </c>
      <c r="AA1" s="86" t="s">
        <v>126</v>
      </c>
      <c r="AB1" s="31"/>
      <c r="AC1" s="88" t="s">
        <v>129</v>
      </c>
      <c r="AE1" s="88" t="s">
        <v>52</v>
      </c>
      <c r="AF1" s="28"/>
      <c r="AG1" s="80" t="s">
        <v>61</v>
      </c>
      <c r="AH1" s="28"/>
      <c r="AI1" s="14"/>
      <c r="BP1" s="14"/>
    </row>
    <row r="2" spans="1:68" ht="15.75" thickBot="1">
      <c r="B2" s="136"/>
      <c r="C2" s="141"/>
      <c r="D2" s="53"/>
      <c r="E2" s="151"/>
      <c r="F2" s="53"/>
      <c r="G2" s="151"/>
      <c r="H2" s="53"/>
      <c r="I2" s="151"/>
      <c r="J2" s="53"/>
      <c r="K2" s="151"/>
      <c r="L2" s="53"/>
      <c r="M2" s="151"/>
      <c r="N2" s="53"/>
      <c r="O2" s="151"/>
      <c r="R2" s="123"/>
      <c r="T2" s="214" t="s">
        <v>37</v>
      </c>
      <c r="U2" s="215"/>
      <c r="V2" s="210" t="s">
        <v>163</v>
      </c>
      <c r="Y2" s="78" t="s">
        <v>125</v>
      </c>
      <c r="Z2" s="74" t="s">
        <v>40</v>
      </c>
      <c r="AA2" s="75" t="s">
        <v>57</v>
      </c>
      <c r="AB2" s="3" t="s">
        <v>31</v>
      </c>
      <c r="AC2" s="75" t="s">
        <v>53</v>
      </c>
      <c r="AE2" s="75" t="s">
        <v>70</v>
      </c>
      <c r="AG2" s="81" t="s">
        <v>47</v>
      </c>
    </row>
    <row r="3" spans="1:68" ht="17.25" thickTop="1" thickBot="1">
      <c r="A3" s="2">
        <v>6</v>
      </c>
      <c r="B3" s="138" t="s">
        <v>39</v>
      </c>
      <c r="C3" s="142"/>
      <c r="D3" s="54" t="str">
        <f>IF(C3=$Z$37,"Tarragona",IF(C3=$Z$8,"Gandesa",IF(C3=$Z$16,"Montblanc",IF(C3=$Z$6,"Igualada",IF(C3=$Z$3,"Vilafranca",IF(C3=$Z$12,"Vendrell",""))))))</f>
        <v/>
      </c>
      <c r="E3" s="152"/>
      <c r="F3" s="54" t="str">
        <f>IF(E3=$Z$37,"Tarragona",IF(E3=$Z$8,"Gandesa",IF(E3=$Z$16,"Montblanc",IF(E3=$Z$6,"Igualada",IF(E3=$Z$3,"Vilafranca",IF(E3=$Z$12,"Vendrell",""))))))</f>
        <v/>
      </c>
      <c r="G3" s="152"/>
      <c r="H3" s="54" t="str">
        <f>IF(G3=$Z$37,"Tarragona",IF(G3=$Z$8,"Gandesa",IF(G3=$Z$16,"Montblanc",IF(G3=$Z$6,"Igualada",IF(G3=$Z$3,"Vilafranca",IF(G3=$Z$12,"Vendrell",""))))))</f>
        <v/>
      </c>
      <c r="I3" s="152"/>
      <c r="J3" s="54" t="str">
        <f>IF(I3=$Z$37,"Tarragona",IF(I3=$Z$8,"Gandesa",IF(I3=$Z$16,"Montblanc",IF(I3=$Z$6,"Igualada",IF(I3=$Z$3,"Vilafranca",IF(I3=$Z$12,"Vendrell",""))))))</f>
        <v/>
      </c>
      <c r="K3" s="177"/>
      <c r="L3" s="54" t="str">
        <f>IF(K3=$Z$37,"Tarragona",IF(K3=$Z$8,"Gandesa",IF(K3=$Z$16,"Montblanc",IF(K3=$Z$6,"Igualada",IF(K3=$Z$3,"Vilafranca",IF(K3=$Z$12,"Vendrell",""))))))</f>
        <v/>
      </c>
      <c r="M3" s="173"/>
      <c r="N3" s="115" t="str">
        <f>IF(M3=$Z$37,"Tarragona",IF(M3=$Z$8,"Gandesa",IF(M3=$Z$16,"Montblanc",IF(M3=$Z$6,"Igualada",IF(M3=$Z$3,"Vilafranca",IF(M3=$Z$12,"Vendrell",""))))))</f>
        <v/>
      </c>
      <c r="O3" s="186"/>
      <c r="P3" s="101"/>
      <c r="R3" s="49" t="str">
        <f>IF(OR(C3="",E3="",G3="",I3="",K3="",M3=""),"INCOMPLERT",IF(OR(C3=E3,C3=G3,C3=I3,C3=K3,C3=M3,E3=G3,E3=I3,E3=K3,E3=M3,G3=I3,G3=K3,G3=M3,I3=K3,I3=M3,K3=M3),"DUPLICAT",""))</f>
        <v>INCOMPLERT</v>
      </c>
      <c r="T3" s="216" t="str">
        <f ca="1">INDEX($AI$12:$AI$53,RANDBETWEEN(1,COUNTA($AI$12:$AI$53)),1)</f>
        <v>44-Vallès Oriental</v>
      </c>
      <c r="U3" s="49"/>
      <c r="V3" s="16" t="s">
        <v>150</v>
      </c>
      <c r="W3" s="38"/>
      <c r="X3" s="38"/>
      <c r="Y3" s="78" t="s">
        <v>125</v>
      </c>
      <c r="Z3" s="74" t="s">
        <v>41</v>
      </c>
      <c r="AA3" s="75" t="s">
        <v>67</v>
      </c>
      <c r="AB3" s="32" t="s">
        <v>11</v>
      </c>
      <c r="AC3" s="75" t="s">
        <v>52</v>
      </c>
      <c r="AE3" s="75" t="s">
        <v>63</v>
      </c>
      <c r="AL3" s="24">
        <v>6</v>
      </c>
      <c r="AM3" t="str">
        <f>IF(D3&gt;"",1,"")</f>
        <v/>
      </c>
      <c r="AN3" t="str">
        <f>IF(F3&gt;"",1,"")</f>
        <v/>
      </c>
      <c r="AO3" t="str">
        <f>IF(H3&gt;"",1,"")</f>
        <v/>
      </c>
      <c r="AP3" t="str">
        <f>IF(J3&gt;"",1,"")</f>
        <v/>
      </c>
      <c r="AQ3" t="str">
        <f>IF(L3&gt;"",1,"")</f>
        <v/>
      </c>
      <c r="AR3" t="str">
        <f>IF(N3&gt;"",1,"")</f>
        <v/>
      </c>
      <c r="AS3" t="str">
        <f>IF(P3&gt;"",1,"")</f>
        <v/>
      </c>
      <c r="AU3" t="str">
        <f t="shared" ref="AU3" si="0">IF(Q3&gt;"",1,"")</f>
        <v/>
      </c>
    </row>
    <row r="4" spans="1:68" ht="17.25" thickTop="1" thickBot="1">
      <c r="A4" s="2">
        <v>4</v>
      </c>
      <c r="B4" s="137" t="s">
        <v>40</v>
      </c>
      <c r="C4" s="143"/>
      <c r="D4" s="54" t="str">
        <f>IF(C4=$Z$19,"Olot",IF(C4=$Z$29,"Banyoles",IF(C4=$Z$20,"Girona",IF(C4=$Z$10,"La Bisbal",""))))</f>
        <v/>
      </c>
      <c r="E4" s="153"/>
      <c r="F4" s="54" t="str">
        <f>IF(E4=$Z$19,"Olot",IF(E4=$Z$29,"Banyoles",IF(E4=$Z$20,"Girona",IF(E4=$Z$10,"La Bisbal",""))))</f>
        <v/>
      </c>
      <c r="G4" s="153"/>
      <c r="H4" s="54" t="str">
        <f>IF(G4=$Z$19,"Olot",IF(G4=$Z$29,"Banyoles",IF(G4=$Z$20,"Girona",IF(G4=$Z$10,"La Bisbal",""))))</f>
        <v/>
      </c>
      <c r="I4" s="153"/>
      <c r="J4" s="54" t="str">
        <f>IF(I4=$Z$19,"Olot",IF(I4=$Z$29,"Banyoles",IF(I4=$Z$20,"Girona",IF(I4=$Z$10,"La Bisbal",""))))</f>
        <v/>
      </c>
      <c r="K4" s="165"/>
      <c r="L4" s="101"/>
      <c r="M4" s="164"/>
      <c r="N4" s="59"/>
      <c r="O4" s="59"/>
      <c r="P4" s="190" t="str">
        <f t="shared" ref="P4:P5" si="1">IF($AV$47=196,"S'HA ACABAT","")</f>
        <v/>
      </c>
      <c r="R4" s="49" t="str">
        <f>IF(OR(C4="",E4="",G4="",I4=""),"INCOMPLERT",IF(OR(C4=E4,C4=G4,C4=I4,E4=G4,E4=I4,G4=I4),"DUPLICAT",""))</f>
        <v>INCOMPLERT</v>
      </c>
      <c r="T4" s="217" t="str">
        <f t="shared" ref="T4:T7" ca="1" si="2">INDEX($AI$12:$AI$53,RANDBETWEEN(1,COUNTA($AI$12:$AI$53)),1)</f>
        <v>28-Pallars Jussà</v>
      </c>
      <c r="U4" s="49"/>
      <c r="V4" s="35" t="s">
        <v>151</v>
      </c>
      <c r="W4" s="38"/>
      <c r="X4" s="38"/>
      <c r="Y4" s="78" t="s">
        <v>125</v>
      </c>
      <c r="Z4" s="74" t="s">
        <v>42</v>
      </c>
      <c r="AA4" s="75" t="s">
        <v>58</v>
      </c>
      <c r="AB4" s="32" t="s">
        <v>7</v>
      </c>
      <c r="AC4" s="75" t="s">
        <v>74</v>
      </c>
      <c r="AE4" s="75" t="s">
        <v>45</v>
      </c>
      <c r="AG4" s="86" t="s">
        <v>139</v>
      </c>
      <c r="AL4" s="24">
        <v>4</v>
      </c>
      <c r="AM4" t="str">
        <f t="shared" ref="AM4:AM44" si="3">IF(D4&gt;"",1,"")</f>
        <v/>
      </c>
      <c r="AN4" t="str">
        <f t="shared" ref="AN4:AN44" si="4">IF(F4&gt;"",1,"")</f>
        <v/>
      </c>
      <c r="AO4" t="str">
        <f t="shared" ref="AO4:AO44" si="5">IF(H4&gt;"",1,"")</f>
        <v/>
      </c>
      <c r="AP4" t="str">
        <f t="shared" ref="AP4:AP44" si="6">IF(J4&gt;"",1,"")</f>
        <v/>
      </c>
      <c r="AQ4" t="str">
        <f t="shared" ref="AQ4:AQ44" si="7">IF(L4&gt;"",1,"")</f>
        <v/>
      </c>
      <c r="AR4" t="str">
        <f t="shared" ref="AR4:AR44" si="8">IF(N4&gt;"",1,"")</f>
        <v/>
      </c>
    </row>
    <row r="5" spans="1:68" ht="17.25" thickTop="1" thickBot="1">
      <c r="A5" s="2">
        <v>5</v>
      </c>
      <c r="B5" s="137" t="s">
        <v>41</v>
      </c>
      <c r="C5" s="143"/>
      <c r="D5" s="54" t="str">
        <f>IF(C5=$Z$11,"Sant Feliu",IF(C5=$Z$6,"igualada",IF(C5=$Z$1,"Valls",IF(C5=$Z$12,"Vendrell",IF(C5=$Z$17,"Vilanova","")))))</f>
        <v/>
      </c>
      <c r="E5" s="153"/>
      <c r="F5" s="54" t="str">
        <f>IF(E5=$Z$11,"Sant Feliu",IF(E5=$Z$6,"igualada",IF(E5=$Z$1,"Valls",IF(E5=$Z$12,"Vendrell",IF(E5=$Z$17,"Vilanova","")))))</f>
        <v/>
      </c>
      <c r="G5" s="153"/>
      <c r="H5" s="54" t="str">
        <f>IF(G5=$Z$11,"Sant Feliu",IF(G5=$Z$6,"igualada",IF(G5=$Z$1,"Valls",IF(G5=$Z$12,"Vendrell",IF(G5=$Z$17,"Vilanova","")))))</f>
        <v/>
      </c>
      <c r="I5" s="153"/>
      <c r="J5" s="54" t="str">
        <f>IF(I5=$Z$11,"Sant Feliu",IF(I5=$Z$6,"igualada",IF(I5=$Z$1,"Valls",IF(I5=$Z$12,"Vendrell",IF(I5=$Z$17,"Vilanova","")))))</f>
        <v/>
      </c>
      <c r="K5" s="152"/>
      <c r="L5" s="54" t="str">
        <f>IF(K5=$Z$11,"Sant Feliu",IF(K5=$Z$6,"igualada",IF(K5=$Z$1,"Valls",IF(K5=$Z$12,"Vendrell",IF(K5=$Z$17,"Vilanova","")))))</f>
        <v/>
      </c>
      <c r="M5" s="167"/>
      <c r="N5" s="102"/>
      <c r="O5" s="164"/>
      <c r="P5" s="190" t="str">
        <f t="shared" si="1"/>
        <v/>
      </c>
      <c r="R5" s="49" t="str">
        <f>IF(OR(C5="",E5="",G5="",I5="",K5=""),"INCOMPLERT",IF(OR(C5=E5,C5=G5,C5=I5,C5=K5,E5=G5,E5=I5,E5=K5,G5=I5,G5=K5,I5=K5),"DUPLICAT",""))</f>
        <v>INCOMPLERT</v>
      </c>
      <c r="T5" s="217" t="str">
        <f t="shared" ca="1" si="2"/>
        <v>9-Bages</v>
      </c>
      <c r="U5" s="49"/>
      <c r="V5" s="35" t="s">
        <v>158</v>
      </c>
      <c r="W5" s="38"/>
      <c r="X5" s="38"/>
      <c r="Y5" s="78" t="s">
        <v>125</v>
      </c>
      <c r="Z5" s="74" t="s">
        <v>43</v>
      </c>
      <c r="AA5" s="76" t="s">
        <v>48</v>
      </c>
      <c r="AB5" s="32" t="s">
        <v>6</v>
      </c>
      <c r="AC5" s="75" t="s">
        <v>81</v>
      </c>
      <c r="AE5" s="75" t="s">
        <v>74</v>
      </c>
      <c r="AG5" s="82" t="s">
        <v>61</v>
      </c>
      <c r="AL5" s="24">
        <v>5</v>
      </c>
      <c r="AM5" t="str">
        <f t="shared" si="3"/>
        <v/>
      </c>
      <c r="AN5" t="str">
        <f t="shared" si="4"/>
        <v/>
      </c>
      <c r="AO5" t="str">
        <f t="shared" si="5"/>
        <v/>
      </c>
      <c r="AP5" t="str">
        <f t="shared" si="6"/>
        <v/>
      </c>
      <c r="AQ5" t="str">
        <f t="shared" si="7"/>
        <v/>
      </c>
      <c r="AR5" t="str">
        <f t="shared" si="8"/>
        <v/>
      </c>
    </row>
    <row r="6" spans="1:68" ht="17.25" customHeight="1" thickTop="1" thickBot="1">
      <c r="A6" s="2">
        <v>6</v>
      </c>
      <c r="B6" s="137" t="s">
        <v>42</v>
      </c>
      <c r="C6" s="144"/>
      <c r="D6" s="54" t="str">
        <f>IF(C6=$Z$27,"Sort",IF(C6=$Z$26,"Tremp",IF(C6=$Z$24,"Balaguer",IF(C6=$Z$36,"Solsona",IF(C6=$Z$14,"Berga",IF(C6=$Z$15,"Puigcerdà",""))))))</f>
        <v/>
      </c>
      <c r="E6" s="153"/>
      <c r="F6" s="54" t="str">
        <f>IF(E6=$Z$27,"Sort",IF(E6=$Z$26,"Tremp",IF(E6=$Z$24,"Balaguer",IF(E6=$Z$36,"Solsona",IF(E6=$Z$14,"Berga",IF(E6=$Z$15,"Puigcerdà",""))))))</f>
        <v/>
      </c>
      <c r="G6" s="153"/>
      <c r="H6" s="54" t="str">
        <f>IF(G6=$Z$27,"Sort",IF(G6=$Z$26,"Tremp",IF(G6=$Z$24,"Balaguer",IF(G6=$Z$36,"Solsona",IF(G6=$Z$14,"Berga",IF(G6=$Z$15,"Puigcerdà",""))))))</f>
        <v/>
      </c>
      <c r="I6" s="168"/>
      <c r="J6" s="54" t="str">
        <f>IF(I6=$Z$27,"Sort",IF(I6=$Z$26,"Tremp",IF(I6=$Z$24,"Balaguer",IF(I6=$Z$36,"Solsona",IF(I6=$Z$14,"Berga",IF(I6=$Z$15,"Puigcerdà",""))))))</f>
        <v/>
      </c>
      <c r="K6" s="178"/>
      <c r="L6" s="54" t="str">
        <f>IF(K6=$Z$27,"Sort",IF(K6=$Z$26,"Tremp",IF(K6=$Z$24,"Balaguer",IF(K6=$Z$36,"Solsona",IF(K6=$Z$14,"Berga",IF(K6=$Z$15,"Puigcerdà",""))))))</f>
        <v/>
      </c>
      <c r="M6" s="178"/>
      <c r="N6" s="54" t="str">
        <f>IF(M6=$Z$27,"Sort",IF(M6=$Z$26,"Tremp",IF(M6=$Z$24,"Balaguer",IF(M6=$Z$36,"Solsona",IF(M6=$Z$14,"Berga",IF(M6=$Z$15,"Puigcerdà",""))))))</f>
        <v/>
      </c>
      <c r="O6" s="187"/>
      <c r="P6" s="98"/>
      <c r="R6" s="49" t="str">
        <f>IF(OR(C6="",E6="",G6="",I6="",K6="",M6=""),"INCOMPLERT",IF(OR(C6=E6,C6=G6,C6=I6,C6=K6,C6=M6,E6=G6,E6=I6,E6=K6,E6=M6,G6=I6,G6=K6,G6=M6,I6=K6,I6=M6,K6=M6),"DUPLICAT",""))</f>
        <v>INCOMPLERT</v>
      </c>
      <c r="T6" s="217" t="str">
        <f t="shared" ca="1" si="2"/>
        <v>4-Alt Empordà</v>
      </c>
      <c r="U6" s="49"/>
      <c r="V6" s="35" t="s">
        <v>159</v>
      </c>
      <c r="W6" s="38"/>
      <c r="X6" s="38"/>
      <c r="Y6" s="78" t="s">
        <v>125</v>
      </c>
      <c r="Z6" s="74" t="s">
        <v>44</v>
      </c>
      <c r="AB6" s="32" t="s">
        <v>29</v>
      </c>
      <c r="AC6" s="75" t="s">
        <v>64</v>
      </c>
      <c r="AE6" s="75" t="s">
        <v>42</v>
      </c>
      <c r="AG6" s="83" t="s">
        <v>76</v>
      </c>
      <c r="AL6" s="24">
        <v>6</v>
      </c>
      <c r="AM6" t="str">
        <f t="shared" si="3"/>
        <v/>
      </c>
      <c r="AN6" t="str">
        <f t="shared" si="4"/>
        <v/>
      </c>
      <c r="AO6" t="str">
        <f t="shared" si="5"/>
        <v/>
      </c>
      <c r="AP6" t="str">
        <f t="shared" si="6"/>
        <v/>
      </c>
      <c r="AQ6" t="str">
        <f t="shared" si="7"/>
        <v/>
      </c>
      <c r="AR6" t="str">
        <f t="shared" si="8"/>
        <v/>
      </c>
      <c r="AS6" t="str">
        <f t="shared" ref="AS6:AS44" si="9">IF(P6&gt;"",1,"")</f>
        <v/>
      </c>
    </row>
    <row r="7" spans="1:68" ht="19.5" customHeight="1" thickTop="1" thickBot="1">
      <c r="A7" s="2">
        <v>3</v>
      </c>
      <c r="B7" s="137" t="s">
        <v>43</v>
      </c>
      <c r="C7" s="144"/>
      <c r="D7" s="54" t="str">
        <f>IF(C7=$Z$40,"Viella",IF(C7=$Z$27,"Sort",IF(C7=$Z$26,"Tremp","")))</f>
        <v/>
      </c>
      <c r="E7" s="153"/>
      <c r="F7" s="54" t="str">
        <f>IF(E7=$Z$40,"Viella",IF(E7=$Z$27,"Sort",IF(E7=$Z$26,"Tremp","")))</f>
        <v/>
      </c>
      <c r="G7" s="153"/>
      <c r="H7" s="54" t="str">
        <f>IF(G7=$Z$40,"Viella",IF(G7=$Z$27,"Sort",IF(G7=$Z$26,"Tremp","")))</f>
        <v/>
      </c>
      <c r="I7" s="169"/>
      <c r="J7" s="100"/>
      <c r="K7" s="164"/>
      <c r="L7" s="57"/>
      <c r="M7" s="164"/>
      <c r="N7" s="57"/>
      <c r="O7" s="164"/>
      <c r="P7" s="57"/>
      <c r="Q7" s="23"/>
      <c r="R7" s="49" t="str">
        <f>IF(OR(C7="",E7="",G7=""),"INCOMPLERT",IF(OR(C7=E7,C7=G7,E7=G7,G7=E7),"DUPLICAT",""))</f>
        <v>INCOMPLERT</v>
      </c>
      <c r="T7" s="218" t="str">
        <f t="shared" ca="1" si="2"/>
        <v>3-Alt Camp</v>
      </c>
      <c r="U7" s="49"/>
      <c r="V7" s="35" t="s">
        <v>160</v>
      </c>
      <c r="Y7" s="78" t="s">
        <v>125</v>
      </c>
      <c r="Z7" s="74" t="s">
        <v>45</v>
      </c>
      <c r="AA7" s="86" t="s">
        <v>128</v>
      </c>
      <c r="AC7" s="76" t="s">
        <v>65</v>
      </c>
      <c r="AE7" s="76" t="s">
        <v>53</v>
      </c>
      <c r="AG7" s="82" t="s">
        <v>69</v>
      </c>
      <c r="AL7" s="24">
        <v>3</v>
      </c>
      <c r="AM7" t="str">
        <f t="shared" si="3"/>
        <v/>
      </c>
      <c r="AN7" t="str">
        <f t="shared" si="4"/>
        <v/>
      </c>
      <c r="AO7" t="str">
        <f t="shared" si="5"/>
        <v/>
      </c>
      <c r="AP7" t="str">
        <f t="shared" si="6"/>
        <v/>
      </c>
      <c r="AQ7" t="str">
        <f t="shared" si="7"/>
        <v/>
      </c>
      <c r="AR7" t="str">
        <f t="shared" si="8"/>
        <v/>
      </c>
      <c r="AS7" t="str">
        <f t="shared" si="9"/>
        <v/>
      </c>
    </row>
    <row r="8" spans="1:68" ht="17.25" thickTop="1" thickBot="1">
      <c r="A8" s="2">
        <v>7</v>
      </c>
      <c r="B8" s="137" t="s">
        <v>44</v>
      </c>
      <c r="C8" s="144"/>
      <c r="D8" s="54" t="str">
        <f>IF(C8=$Z$7,"Manresa",IF(C8=$Z$11,"Sant Feliu Ll",IF(C8=$Z$3,"Vilafranca",IF(C8=$Z$1,"Valls",IF(C8=$Z$16,"Montblanc",IF(C8=$Z$33,"Cervera",IF(C8=$Z$36,"Solsona","")))))))</f>
        <v/>
      </c>
      <c r="E8" s="153"/>
      <c r="F8" s="54" t="str">
        <f>IF(E8=$Z$7,"Manresa",IF(E8=$Z$11,"Sant Feliu Ll",IF(E8=$Z$3,"Vilafranca",IF(E8=$Z$1,"Valls",IF(E8=$Z$16,"Montblanc",IF(E8=$Z$33,"Cervera",IF(E8=$Z$36,"Solsona","")))))))</f>
        <v/>
      </c>
      <c r="G8" s="154"/>
      <c r="H8" s="54" t="str">
        <f>IF(G8=$Z$7,"Manresa",IF(G8=$Z$11,"Sant Feliu Ll",IF(G8=$Z$3,"Vilafranca",IF(G8=$Z$1,"Valls",IF(G8=$Z$16,"Montblanc",IF(G8=$Z$33,"Cervera",IF(G8=$Z$36,"Solsona","")))))))</f>
        <v/>
      </c>
      <c r="I8" s="152"/>
      <c r="J8" s="54" t="str">
        <f>IF(I8=$Z$7,"Manresa",IF(I8=$Z$11,"Sant Feliu Ll",IF(I8=$Z$3,"Vilafranca",IF(I8=$Z$1,"Valls",IF(I8=$Z$16,"Montblanc",IF(I8=$Z$33,"Cervera",IF(I8=$Z$36,"Solsona","")))))))</f>
        <v/>
      </c>
      <c r="K8" s="152"/>
      <c r="L8" s="54" t="str">
        <f>IF(K8=$Z$7,"Manresa",IF(K8=$Z$11,"Sant Feliu Ll",IF(K8=$Z$3,"Vilafranca",IF(K8=$Z$1,"Valls",IF(K8=$Z$16,"Montblanc",IF(K8=$Z$33,"Cervera",IF(K8=$Z$36,"Solsona","")))))))</f>
        <v/>
      </c>
      <c r="M8" s="152"/>
      <c r="N8" s="54" t="str">
        <f>IF(M8=$Z$7,"Manresa",IF(M8=$Z$11,"Sant Feliu Ll",IF(M8=$Z$3,"Vilafranca",IF(M8=$Z$1,"Valls",IF(M8=$Z$16,"Montblanc",IF(M8=$Z$33,"Cervera",IF(M8=$Z$36,"Solsona","")))))))</f>
        <v/>
      </c>
      <c r="O8" s="152"/>
      <c r="P8" s="54" t="str">
        <f>IF(O8=$Z$7,"Manresa",IF(O8=$Z$11,"Sant Feliu Ll",IF(O8=$Z$3,"Vilafranca",IF(O8=$Z$1,"Valls",IF(O8=$Z$16,"Montblanc",IF(O8=$Z$33,"Cervera",IF(O8=$Z$36,"Solsona","")))))))</f>
        <v/>
      </c>
      <c r="Q8" s="72"/>
      <c r="R8" s="49" t="str">
        <f>IF(OR(C8="",E8="",G8="",I8="",K8="",M8="",O8=""),"INCOMPLERT",IF(OR(C8=E8,C8=G8,C8=I8,C8=K8,C8=M8,C8=O8,E8=G8,E8=I8,E8=K8,E8=M8,E8=O8,G8=I8,G8=K8,G8=M8,G8=O8,I8=K8,I8=M8,I8=O8,K8=M8,K8=O8,M8=O8),"DUPLICAT",""))</f>
        <v>INCOMPLERT</v>
      </c>
      <c r="S8" s="50"/>
      <c r="T8" s="126"/>
      <c r="U8" s="114"/>
      <c r="V8" s="43" t="s">
        <v>161</v>
      </c>
      <c r="X8" s="38"/>
      <c r="Y8" s="78" t="s">
        <v>125</v>
      </c>
      <c r="Z8" s="40" t="s">
        <v>46</v>
      </c>
      <c r="AA8" s="75" t="s">
        <v>40</v>
      </c>
      <c r="AG8" s="81" t="s">
        <v>46</v>
      </c>
      <c r="AI8" s="18">
        <f>42-$BP$62</f>
        <v>42</v>
      </c>
      <c r="AL8" s="24">
        <v>7</v>
      </c>
      <c r="AM8" t="str">
        <f t="shared" si="3"/>
        <v/>
      </c>
      <c r="AN8" t="str">
        <f t="shared" si="4"/>
        <v/>
      </c>
      <c r="AO8" t="str">
        <f t="shared" si="5"/>
        <v/>
      </c>
      <c r="AP8" t="str">
        <f t="shared" si="6"/>
        <v/>
      </c>
      <c r="AQ8" t="str">
        <f t="shared" si="7"/>
        <v/>
      </c>
      <c r="AR8" t="str">
        <f t="shared" si="8"/>
        <v/>
      </c>
      <c r="AS8" t="str">
        <f t="shared" si="9"/>
        <v/>
      </c>
    </row>
    <row r="9" spans="1:68" ht="16.5" thickBot="1">
      <c r="A9" s="2">
        <v>7</v>
      </c>
      <c r="B9" s="137" t="s">
        <v>45</v>
      </c>
      <c r="C9" s="144"/>
      <c r="D9" s="54" t="str">
        <f>IF(C9=$Z$14,"Berga",IF(C9=$Z$25,"Vic",IF(C9=$Z$11,"Sant Feliu Ll",IF(C9=$Z$41,"Sabadell",IF(C9=$Z$6,"Igualada",IF(C9=$Z$36,"Solsona",IF(C9=$Z$22,"Moià","")))))))</f>
        <v/>
      </c>
      <c r="E9" s="153"/>
      <c r="F9" s="54" t="str">
        <f>IF(E9=$Z$14,"Berga",IF(E9=$Z$25,"Vic",IF(E9=$Z$11,"Sant Feliu Ll",IF(E9=$Z$41,"Sabadell",IF(E9=$Z$6,"Igualada",IF(E9=$Z$36,"Solsona",IF(E9=$Z$22,"Moià","")))))))</f>
        <v/>
      </c>
      <c r="G9" s="161"/>
      <c r="H9" s="54" t="str">
        <f>IF(G9=$Z$14,"Berga",IF(G9=$Z$25,"Vic",IF(G9=$Z$11,"Sant Feliu Ll",IF(G9=$Z$41,"Sabadell",IF(G9=$Z$6,"Igualada",IF(G9=$Z$36,"Solsona",IF(G9=$Z$22,"Moià","")))))))</f>
        <v/>
      </c>
      <c r="I9" s="161"/>
      <c r="J9" s="54" t="str">
        <f>IF(I9=$Z$14,"Berga",IF(I9=$Z$25,"Vic",IF(I9=$Z$11,"Sant Feliu Ll",IF(I9=$Z$41,"Sabadell",IF(I9=$Z$6,"Igualada",IF(I9=$Z$36,"Solsona",IF(I9=$Z$22,"Moià","")))))))</f>
        <v/>
      </c>
      <c r="K9" s="179"/>
      <c r="L9" s="54" t="str">
        <f>IF(K9=$Z$14,"Berga",IF(K9=$Z$25,"Vic",IF(K9=$Z$11,"Sant Feliu Ll",IF(K9=$Z$41,"Sabadell",IF(K9=$Z$6,"Igualada",IF(K9=$Z$36,"Solsona",IF(K9=$Z$22,"Moià","")))))))</f>
        <v/>
      </c>
      <c r="M9" s="154"/>
      <c r="N9" s="54" t="str">
        <f>IF(M9=$Z$14,"Berga",IF(M9=$Z$25,"Vic",IF(M9=$Z$11,"Sant Feliu Ll",IF(M9=$Z$41,"Sabadell",IF(M9=$Z$6,"Igualada",IF(M9=$Z$36,"Solsona",IF(M9=$Z$22,"Moià","")))))))</f>
        <v/>
      </c>
      <c r="O9" s="179"/>
      <c r="P9" s="54" t="str">
        <f>IF(O9=$Z$14,"Berga",IF(O9=$Z$25,"Vic",IF(O9=$Z$11,"Sant Feliu Ll",IF(O9=$Z$41,"Sabadell",IF(O9=$Z$6,"Igualada",IF(O9=$Z$36,"Solsona",IF(O9=$Z$22,"Moià","")))))))</f>
        <v/>
      </c>
      <c r="Q9" s="87"/>
      <c r="R9" s="49" t="str">
        <f>IF(OR(C9="",E9="",G9="",I9="",K9="",M9="",O9=""),"INCOMPLERT",IF(OR(C9=E9,C9=G9,C9=I9,C9=K9,C9=M9,C9=O9,E9=G9,E9=I9,E9=K9,E9=M9,E9=O9,G9=I9,G9=K9,G9=M9,G9=O9,I9=K9,I9=M9,I9=O9,K9=M9,K9=O9,M9=O9),"DUPLICAT",""))</f>
        <v>INCOMPLERT</v>
      </c>
      <c r="S9" s="2"/>
      <c r="T9" s="127"/>
      <c r="U9" s="124"/>
      <c r="W9" s="38"/>
      <c r="X9" s="38"/>
      <c r="Y9" s="78" t="s">
        <v>125</v>
      </c>
      <c r="Z9" s="74" t="s">
        <v>47</v>
      </c>
      <c r="AA9" s="75" t="s">
        <v>58</v>
      </c>
      <c r="AB9" s="32" t="s">
        <v>0</v>
      </c>
      <c r="AC9" s="77" t="s">
        <v>130</v>
      </c>
      <c r="AE9" s="77" t="s">
        <v>63</v>
      </c>
      <c r="AL9" s="24">
        <v>8</v>
      </c>
      <c r="AM9" t="str">
        <f t="shared" si="3"/>
        <v/>
      </c>
      <c r="AN9" t="str">
        <f t="shared" si="4"/>
        <v/>
      </c>
      <c r="AO9" t="str">
        <f t="shared" si="5"/>
        <v/>
      </c>
      <c r="AP9" t="str">
        <f t="shared" si="6"/>
        <v/>
      </c>
      <c r="AQ9" t="str">
        <f t="shared" si="7"/>
        <v/>
      </c>
      <c r="AR9" t="str">
        <f t="shared" si="8"/>
        <v/>
      </c>
      <c r="AS9" t="str">
        <f t="shared" si="9"/>
        <v/>
      </c>
    </row>
    <row r="10" spans="1:68" ht="17.25" thickTop="1" thickBot="1">
      <c r="A10" s="2">
        <v>6</v>
      </c>
      <c r="B10" s="137" t="s">
        <v>46</v>
      </c>
      <c r="C10" s="144"/>
      <c r="D10" s="54" t="str">
        <f>IF(C10=$Z$37,"Tarragona",IF(C10=$Z$1,"Valls",IF(C10=$Z$16,"Montblanc",IF(C10=$Z$30,"Falset",IF(C10=$Z$31,"Móra Ebre",IF(C10=$Z$9,"Tortosa",""))))))</f>
        <v/>
      </c>
      <c r="E10" s="153"/>
      <c r="F10" s="54" t="str">
        <f>IF(E10=$Z$37,"Tarragona",IF(E10=$Z$1,"Valls",IF(E10=$Z$16,"Montblanc",IF(E10=$Z$30,"Falset",IF(E10=$Z$31,"Móra Ebre",IF(E10=$Z$9,"Tortosa",""))))))</f>
        <v/>
      </c>
      <c r="G10" s="152"/>
      <c r="H10" s="54" t="str">
        <f>IF(G10=$Z$37,"Tarragona",IF(G10=$Z$1,"Valls",IF(G10=$Z$16,"Montblanc",IF(G10=$Z$30,"Falset",IF(G10=$Z$31,"Móra Ebre",IF(G10=$Z$9,"Tortosa",""))))))</f>
        <v/>
      </c>
      <c r="I10" s="161"/>
      <c r="J10" s="54" t="str">
        <f>IF(I10=$Z$37,"Tarragona",IF(I10=$Z$1,"Valls",IF(I10=$Z$16,"Montblanc",IF(I10=$Z$30,"Falset",IF(I10=$Z$31,"Móra Ebre",IF(I10=$Z$9,"Tortosa",""))))))</f>
        <v/>
      </c>
      <c r="K10" s="179"/>
      <c r="L10" s="116" t="str">
        <f>IF(K10=$Z$37,"Tarragona",IF(K10=$Z$1,"Valls",IF(K10=$Z$16,"Montblanc",IF(K10=$Z$30,"Falset",IF(K10=$Z$31,"Móra Ebre",IF(K10=$Z$9,"Tortosa",""))))))</f>
        <v/>
      </c>
      <c r="M10" s="180"/>
      <c r="N10" s="96" t="str">
        <f>IF(M10=$Z$37,"Tarragona",IF(M10=$Z$1,"Valls",IF(M10=$Z$16,"Montblanc",IF(M10=$Z$30,"Falset",IF(M10=$Z$31,"Móra Ebre",IF(M10=$Z$9,"Tortosa",""))))))</f>
        <v/>
      </c>
      <c r="O10" s="191"/>
      <c r="P10" s="192" t="str">
        <f t="shared" ref="P10:P11" si="10">IF($AV$47=196,"S'HA ACABAT","")</f>
        <v/>
      </c>
      <c r="Q10" s="21"/>
      <c r="R10" s="49" t="str">
        <f>IF(OR(C10="",E10="",G10="",I10="",K10="",M10=""),"INCOMPLERT",IF(OR(C10=E10,C10=G10,C10=I10,C10=K10,C10=M10,E10=G10,E10=I10,E10=K10,E10=M10,G10=I10,G10=K10,G10=M10,I10=K10,I10=M10,K10=M10),"DUPLICAT",""))</f>
        <v>INCOMPLERT</v>
      </c>
      <c r="S10" s="20"/>
      <c r="T10" s="127"/>
      <c r="U10" s="124"/>
      <c r="V10" s="38" t="s">
        <v>165</v>
      </c>
      <c r="W10" s="38"/>
      <c r="Y10" s="78" t="s">
        <v>125</v>
      </c>
      <c r="Z10" s="74" t="s">
        <v>48</v>
      </c>
      <c r="AA10" s="76" t="s">
        <v>57</v>
      </c>
      <c r="AB10" s="32" t="s">
        <v>24</v>
      </c>
      <c r="AC10" s="75" t="s">
        <v>42</v>
      </c>
      <c r="AE10" s="75" t="s">
        <v>52</v>
      </c>
      <c r="AG10" s="77" t="s">
        <v>140</v>
      </c>
      <c r="AJ10" s="3"/>
      <c r="AL10" s="2">
        <v>6</v>
      </c>
      <c r="AM10" t="str">
        <f t="shared" si="3"/>
        <v/>
      </c>
      <c r="AN10" t="str">
        <f t="shared" si="4"/>
        <v/>
      </c>
      <c r="AO10" t="str">
        <f t="shared" si="5"/>
        <v/>
      </c>
      <c r="AP10" t="str">
        <f t="shared" si="6"/>
        <v/>
      </c>
      <c r="AQ10" t="str">
        <f t="shared" si="7"/>
        <v/>
      </c>
      <c r="AR10" t="str">
        <f t="shared" si="8"/>
        <v/>
      </c>
      <c r="BP10" s="19" t="s">
        <v>38</v>
      </c>
    </row>
    <row r="11" spans="1:68" ht="17.25" thickTop="1" thickBot="1">
      <c r="A11" s="2">
        <v>4</v>
      </c>
      <c r="B11" s="137" t="s">
        <v>47</v>
      </c>
      <c r="C11" s="143"/>
      <c r="D11" s="55" t="str">
        <f>IF(C11=$Z$23,"Amposta",IF(C11=$Z$38,"Gandesa",IF(C11=$Z$31,"Móra d'Ebre",IF(C11=$Z$8,"Reus",""))))</f>
        <v/>
      </c>
      <c r="E11" s="153"/>
      <c r="F11" s="55" t="str">
        <f>IF(E11=$Z$23,"Amposta",IF(E11=$Z$38,"Gandesa",IF(E11=$Z$31,"Móra d'Ebre",IF(E11=$Z$8,"Reus",""))))</f>
        <v/>
      </c>
      <c r="G11" s="152"/>
      <c r="H11" s="55" t="str">
        <f>IF(G11=$Z$23,"Amposta",IF(G11=$Z$38,"Gandesa",IF(G11=$Z$31,"Móra d'Ebre",IF(G11=$Z$8,"Reus",""))))</f>
        <v/>
      </c>
      <c r="I11" s="170"/>
      <c r="J11" s="55" t="str">
        <f>IF(I11=$Z$23,"Amposta",IF(I11=$Z$38,"Gandesa",IF(I11=$Z$31,"Móra d'Ebre",IF(I11=$Z$8,"Reus",""))))</f>
        <v/>
      </c>
      <c r="K11" s="194"/>
      <c r="L11" s="193"/>
      <c r="M11" s="60"/>
      <c r="N11" s="60"/>
      <c r="O11" s="60"/>
      <c r="P11" s="190" t="str">
        <f t="shared" si="10"/>
        <v/>
      </c>
      <c r="Q11" s="48"/>
      <c r="R11" s="49" t="str">
        <f>IF(OR(C11="",E11="",G11="",I11=""),"INCOMPLERT",IF(OR(C11=E11,C11=G11,C11=I11,E11=G11,E11=I11,G11=I11),"DUPLICAT",""))</f>
        <v>INCOMPLERT</v>
      </c>
      <c r="T11" s="206" t="s">
        <v>170</v>
      </c>
      <c r="W11" s="38"/>
      <c r="X11" s="38"/>
      <c r="Y11" s="78" t="s">
        <v>125</v>
      </c>
      <c r="Z11" s="74" t="s">
        <v>49</v>
      </c>
      <c r="AB11" s="32" t="s">
        <v>3</v>
      </c>
      <c r="AC11" s="75" t="s">
        <v>64</v>
      </c>
      <c r="AE11" s="75" t="s">
        <v>45</v>
      </c>
      <c r="AG11" s="75" t="s">
        <v>47</v>
      </c>
      <c r="AI11" s="34" t="s">
        <v>35</v>
      </c>
      <c r="AJ11" s="3"/>
      <c r="AL11" s="24">
        <v>4</v>
      </c>
      <c r="AM11" t="str">
        <f t="shared" si="3"/>
        <v/>
      </c>
      <c r="AN11" t="str">
        <f t="shared" si="4"/>
        <v/>
      </c>
      <c r="AO11" t="str">
        <f t="shared" si="5"/>
        <v/>
      </c>
      <c r="AP11" t="str">
        <f t="shared" si="6"/>
        <v/>
      </c>
      <c r="AQ11" t="str">
        <f t="shared" si="7"/>
        <v/>
      </c>
      <c r="AR11" t="str">
        <f t="shared" si="8"/>
        <v/>
      </c>
    </row>
    <row r="12" spans="1:68" ht="17.25" thickTop="1" thickBot="1">
      <c r="A12" s="2">
        <v>3</v>
      </c>
      <c r="B12" s="137" t="s">
        <v>48</v>
      </c>
      <c r="C12" s="144"/>
      <c r="D12" s="55" t="str">
        <f>IF(C12=$Z$2,"Figueres",IF(C12=$Z$20,"Girona",IF(C12=$Z$35,"Sta Coloma Farners","")))</f>
        <v/>
      </c>
      <c r="E12" s="153"/>
      <c r="F12" s="55" t="str">
        <f>IF(E12=$Z$2,"Figueres",IF(E12=$Z$20,"Girona",IF(E12=$Z$35,"Sta Coloma Farners","")))</f>
        <v/>
      </c>
      <c r="G12" s="153"/>
      <c r="H12" s="55" t="str">
        <f>IF(G12=$Z$2,"Figueres",IF(G12=$Z$20,"Girona",IF(G12=$Z$35,"Sta Coloma Farners","")))</f>
        <v/>
      </c>
      <c r="I12" s="167"/>
      <c r="J12" s="100"/>
      <c r="K12" s="182"/>
      <c r="L12" s="57"/>
      <c r="M12" s="164"/>
      <c r="N12" s="57"/>
      <c r="O12" s="164"/>
      <c r="P12" s="190" t="str">
        <f t="shared" ref="P12" si="11">IF($AV$47=196,"S'HA ACABAT","")</f>
        <v/>
      </c>
      <c r="Q12" s="10"/>
      <c r="R12" s="49" t="str">
        <f>IF(OR(C12="",E12="",G12=""),"INCOMPLERT",IF(OR(C12=E12,C12=G12,E12=G12,G12=E12),"DUPLICAT",""))</f>
        <v>INCOMPLERT</v>
      </c>
      <c r="S12" s="10"/>
      <c r="T12" s="209" t="s">
        <v>146</v>
      </c>
      <c r="U12" s="208">
        <f>$AF$12</f>
        <v>42</v>
      </c>
      <c r="V12" s="9" t="s">
        <v>152</v>
      </c>
      <c r="W12" s="111"/>
      <c r="X12" s="38"/>
      <c r="Y12" s="78" t="s">
        <v>125</v>
      </c>
      <c r="Z12" s="74" t="s">
        <v>50</v>
      </c>
      <c r="AA12" s="77" t="s">
        <v>127</v>
      </c>
      <c r="AB12" s="32" t="s">
        <v>20</v>
      </c>
      <c r="AC12" s="75" t="s">
        <v>43</v>
      </c>
      <c r="AE12" s="75" t="s">
        <v>60</v>
      </c>
      <c r="AF12" s="84">
        <f>42-$BP$62</f>
        <v>42</v>
      </c>
      <c r="AG12" s="75" t="s">
        <v>69</v>
      </c>
      <c r="AI12" s="35" t="str">
        <f>IF(C3=$Z$37,"",IF(C3=$Z$8,"",IF(C3=$Z$16,"",IF(C3=$Z$6,"",IF(C3=$Z$3,"",IF(C3=$Z$12,"","3-Alt Camp"))))))</f>
        <v>3-Alt Camp</v>
      </c>
      <c r="AJ12" s="39" t="s">
        <v>39</v>
      </c>
      <c r="AL12" s="24">
        <v>3</v>
      </c>
      <c r="AM12" t="str">
        <f t="shared" si="3"/>
        <v/>
      </c>
      <c r="AN12" t="str">
        <f t="shared" si="4"/>
        <v/>
      </c>
      <c r="AO12" t="str">
        <f t="shared" si="5"/>
        <v/>
      </c>
      <c r="AP12" t="str">
        <f t="shared" si="6"/>
        <v/>
      </c>
      <c r="AQ12" t="str">
        <f t="shared" si="7"/>
        <v/>
      </c>
      <c r="AR12" t="str">
        <f t="shared" si="8"/>
        <v/>
      </c>
      <c r="BP12" s="15" t="str">
        <f t="shared" ref="BP12:BP53" si="12">IF(AI12="",1,"")</f>
        <v/>
      </c>
    </row>
    <row r="13" spans="1:68" ht="17.25" thickTop="1" thickBot="1">
      <c r="A13" s="2">
        <v>6</v>
      </c>
      <c r="B13" s="137" t="s">
        <v>49</v>
      </c>
      <c r="C13" s="144"/>
      <c r="D13" s="55" t="str">
        <f>IF(C13=$Z$13,"Barcelona",IF(C13=$Z$41,"Sabadell",IF(C13=$Z$7,"Manresa",IF(C13=$Z$6,"Igualada",IF(C13=$Z$3,"Vilafranca",IF(C13=$Z$17,"Vilanova",""))))))</f>
        <v/>
      </c>
      <c r="E13" s="153"/>
      <c r="F13" s="55" t="str">
        <f>IF(E13=$Z$13,"Barcelona",IF(E13=$Z$41,"Sabadell",IF(E13=$Z$7,"Manresa",IF(E13=$Z$6,"Igualada",IF(E13=$Z$3,"Vilafranca",IF(E13=$Z$17,"Vilanova",""))))))</f>
        <v/>
      </c>
      <c r="G13" s="154"/>
      <c r="H13" s="55" t="str">
        <f>IF(G13=$Z$13,"Barcelona",IF(G13=$Z$41,"Sabadell",IF(G13=$Z$7,"Manresa",IF(G13=$Z$6,"Igualada",IF(G13=$Z$3,"Vilafranca",IF(G13=$Z$17,"Vilanova",""))))))</f>
        <v/>
      </c>
      <c r="I13" s="168"/>
      <c r="J13" s="55" t="str">
        <f>IF(I13=$Z$13,"Barcelona",IF(I13=$Z$41,"Sabadell",IF(I13=$Z$7,"Manresa",IF(I13=$Z$6,"Igualada",IF(I13=$Z$3,"Vilafranca",IF(I13=$Z$17,"Vilanova",""))))))</f>
        <v/>
      </c>
      <c r="K13" s="162"/>
      <c r="L13" s="55" t="str">
        <f>IF(K13=$Z$13,"Barcelona",IF(K13=$Z$41,"Sabadell",IF(K13=$Z$7,"Manresa",IF(K13=$Z$6,"Igualada",IF(K13=$Z$3,"Vilafranca",IF(K13=$Z$17,"Vilanova",""))))))</f>
        <v/>
      </c>
      <c r="M13" s="183"/>
      <c r="N13" s="118" t="str">
        <f>IF(M13=$Z$13,"Barcelona",IF(M13=$Z$41,"Sabadell",IF(M13=$Z$7,"Manresa",IF(M13=$Z$6,"Igualada",IF(M13=$Z$3,"Vilafranca",IF(M13=$Z$17,"Vilanova",""))))))</f>
        <v/>
      </c>
      <c r="O13" s="181"/>
      <c r="P13" s="98"/>
      <c r="Q13" s="6"/>
      <c r="R13" s="49" t="str">
        <f>IF(OR(C13="",E13="",G13="",I13="",K13="",M13=""),"INCOMPLERT",IF(OR(C13=E13,C13=G13,C13=I13,C13=K13,C13=M13,E13=G13,E13=I13,E13=K13,E13=M13,G13=I13,G13=K13,G13=M13,I13=K13,I13=M13,K13=M13),"DUPLICAT",""))</f>
        <v>INCOMPLERT</v>
      </c>
      <c r="S13" s="6"/>
      <c r="T13" s="129" t="s">
        <v>147</v>
      </c>
      <c r="U13" s="125">
        <f>IF($AV$47=196,"196-CORRECTE",$AV$47)</f>
        <v>0</v>
      </c>
      <c r="V13" s="38" t="s">
        <v>153</v>
      </c>
      <c r="W13" s="111"/>
      <c r="X13" s="38"/>
      <c r="Y13" s="78" t="s">
        <v>125</v>
      </c>
      <c r="Z13" s="74" t="s">
        <v>51</v>
      </c>
      <c r="AA13" s="75" t="s">
        <v>40</v>
      </c>
      <c r="AB13" s="33" t="s">
        <v>1</v>
      </c>
      <c r="AC13" s="76" t="s">
        <v>78</v>
      </c>
      <c r="AE13" s="75" t="s">
        <v>80</v>
      </c>
      <c r="AG13" s="81" t="s">
        <v>46</v>
      </c>
      <c r="AI13" s="35" t="str">
        <f>IF(C4=$Z$19,"",IF(C4=$Z$29,"",IF(C4=$Z$20,"",IF(C4=$Z$10,"","4-Alt Empordà"))))</f>
        <v>4-Alt Empordà</v>
      </c>
      <c r="AJ13" s="40" t="s">
        <v>40</v>
      </c>
      <c r="AL13" s="24">
        <v>6</v>
      </c>
      <c r="AM13" t="str">
        <f t="shared" si="3"/>
        <v/>
      </c>
      <c r="AN13" t="str">
        <f t="shared" si="4"/>
        <v/>
      </c>
      <c r="AO13" t="str">
        <f t="shared" si="5"/>
        <v/>
      </c>
      <c r="AP13" t="str">
        <f t="shared" si="6"/>
        <v/>
      </c>
      <c r="AQ13" t="str">
        <f t="shared" si="7"/>
        <v/>
      </c>
      <c r="AR13" t="str">
        <f t="shared" si="8"/>
        <v/>
      </c>
      <c r="AS13" t="str">
        <f t="shared" si="9"/>
        <v/>
      </c>
      <c r="BP13" s="16" t="str">
        <f t="shared" si="12"/>
        <v/>
      </c>
    </row>
    <row r="14" spans="1:68" ht="17.25" thickTop="1" thickBot="1">
      <c r="A14" s="122">
        <v>4</v>
      </c>
      <c r="B14" s="137" t="s">
        <v>50</v>
      </c>
      <c r="C14" s="144"/>
      <c r="D14" s="54" t="str">
        <f>IF(C14=$Z$17,"Vilanova",IF(C14=$Z$3,"Vilafranca",IF(C14=$Z$1,"Valls",IF(C14=$Z$37,"Tarragona",""))))</f>
        <v/>
      </c>
      <c r="E14" s="153"/>
      <c r="F14" s="54" t="str">
        <f>IF(E14=$Z$17,"Vilanova",IF(E14=$Z$3,"Vilafranca",IF(E14=$Z$1,"Valls",IF(E14=$Z$37,"Tarragona",""))))</f>
        <v/>
      </c>
      <c r="G14" s="153"/>
      <c r="H14" s="54" t="str">
        <f>IF(G14=$Z$17,"Vilanova",IF(G14=$Z$3,"Vilafranca",IF(G14=$Z$1,"Valls",IF(G14=$Z$37,"Tarragona",""))))</f>
        <v/>
      </c>
      <c r="I14" s="170"/>
      <c r="J14" s="54" t="str">
        <f>IF(I14=$Z$17,"Vilanova",IF(I14=$Z$3,"Vilafranca",IF(I14=$Z$1,"Valls",IF(I14=$Z$37,"Tarragona",""))))</f>
        <v/>
      </c>
      <c r="K14" s="167"/>
      <c r="L14" s="109"/>
      <c r="M14" s="59"/>
      <c r="N14" s="21"/>
      <c r="O14" s="59"/>
      <c r="P14" s="190" t="str">
        <f t="shared" ref="P14:P15" si="13">IF($AV$47=196,"S'HA ACABAT","")</f>
        <v/>
      </c>
      <c r="Q14" s="6"/>
      <c r="R14" s="49" t="str">
        <f>IF(OR(C14="",E14="",G14="",I14=""),"INCOMPLERT",IF(OR(C14=E14,C14=G14,C14=I14,E14=G14,E14=I14,G14=I14),"DUPLICAT",""))</f>
        <v>INCOMPLERT</v>
      </c>
      <c r="S14" s="6"/>
      <c r="T14" s="202" t="s">
        <v>166</v>
      </c>
      <c r="U14" s="203" t="s">
        <v>167</v>
      </c>
      <c r="V14" s="38" t="s">
        <v>154</v>
      </c>
      <c r="W14" s="111"/>
      <c r="X14" s="38"/>
      <c r="Y14" s="78" t="s">
        <v>125</v>
      </c>
      <c r="Z14" s="40" t="s">
        <v>52</v>
      </c>
      <c r="AA14" s="75" t="s">
        <v>58</v>
      </c>
      <c r="AE14" s="75" t="s">
        <v>73</v>
      </c>
      <c r="AI14" s="35" t="str">
        <f>IF(C5=$Z$11,"",IF(C5=$Z$6,"",IF(C5=$Z$1,"",IF(C5=$Z$12,"",IF(C5=$Z$17,"","5-Alt Penedès")))))</f>
        <v>5-Alt Penedès</v>
      </c>
      <c r="AJ14" s="40" t="s">
        <v>41</v>
      </c>
      <c r="AL14" s="24">
        <v>4</v>
      </c>
      <c r="AM14" t="str">
        <f t="shared" si="3"/>
        <v/>
      </c>
      <c r="AN14" t="str">
        <f t="shared" si="4"/>
        <v/>
      </c>
      <c r="AO14" t="str">
        <f t="shared" si="5"/>
        <v/>
      </c>
      <c r="AP14" t="str">
        <f t="shared" si="6"/>
        <v/>
      </c>
      <c r="AQ14" t="str">
        <f t="shared" si="7"/>
        <v/>
      </c>
      <c r="AR14" t="str">
        <f t="shared" si="8"/>
        <v/>
      </c>
      <c r="BP14" s="16" t="str">
        <f t="shared" si="12"/>
        <v/>
      </c>
    </row>
    <row r="15" spans="1:68" ht="20.25" customHeight="1" thickBot="1">
      <c r="A15" s="2">
        <v>4</v>
      </c>
      <c r="B15" s="137" t="s">
        <v>51</v>
      </c>
      <c r="C15" s="144"/>
      <c r="D15" s="54" t="str">
        <f>IF(C15=$Z$21,"Mataró",IF(C15=$Z$42,"Granollers",IF(C15=$Z$41,"Sabadell",IF(C15=$Z$11,"Sant Feliu Ll",""))))</f>
        <v/>
      </c>
      <c r="E15" s="153"/>
      <c r="F15" s="54" t="str">
        <f>IF(E15=$Z$21,"Mataró",IF(E15=$Z$42,"Granollers",IF(E15=$Z$41,"Sabadell",IF(E15=$Z$11,"Sant Feliu Ll",""))))</f>
        <v/>
      </c>
      <c r="G15" s="162"/>
      <c r="H15" s="54" t="str">
        <f>IF(G15=$Z$21,"Mataró",IF(G15=$Z$42,"Granollers",IF(G15=$Z$41,"Sabadell",IF(G15=$Z$11,"Sant Feliu Ll",""))))</f>
        <v/>
      </c>
      <c r="I15" s="168"/>
      <c r="J15" s="54" t="str">
        <f>IF(I15=$Z$21,"Mataró",IF(I15=$Z$42,"Granollers",IF(I15=$Z$41,"Sabadell",IF(I15=$Z$11,"Sant Feliu Ll",""))))</f>
        <v/>
      </c>
      <c r="K15" s="169"/>
      <c r="L15" s="110"/>
      <c r="M15" s="164"/>
      <c r="N15" s="57"/>
      <c r="O15" s="164"/>
      <c r="P15" s="190" t="str">
        <f t="shared" si="13"/>
        <v/>
      </c>
      <c r="R15" s="49" t="str">
        <f>IF(OR(C15="",E15="",G15="",I15=""),"INCOMPLERT",IF(OR(C15=E15,C15=G15,C15=I15,E15=G15,E15=I15,G15=I15),"DUPLICAT",""))</f>
        <v>INCOMPLERT</v>
      </c>
      <c r="T15" s="204" t="s">
        <v>168</v>
      </c>
      <c r="U15" s="205">
        <f>$A$47-$AV$47</f>
        <v>196</v>
      </c>
      <c r="X15" s="38"/>
      <c r="Y15" s="78" t="s">
        <v>125</v>
      </c>
      <c r="Z15" s="74" t="s">
        <v>53</v>
      </c>
      <c r="AA15" s="75" t="s">
        <v>57</v>
      </c>
      <c r="AB15" s="32" t="s">
        <v>26</v>
      </c>
      <c r="AC15" s="77" t="s">
        <v>131</v>
      </c>
      <c r="AE15" s="75" t="s">
        <v>57</v>
      </c>
      <c r="AG15" s="77" t="s">
        <v>141</v>
      </c>
      <c r="AI15" s="35" t="str">
        <f>IF($C6=Z27,"",IF($C6=Z26,"",IF($C6=Z24,"",IF($C6=Z36,"",IF($C6=Z14,"",IF($C6=Z15,"","6-Alt Urgell"))))))</f>
        <v>6-Alt Urgell</v>
      </c>
      <c r="AJ15" s="40" t="s">
        <v>42</v>
      </c>
      <c r="AL15" s="24">
        <v>4</v>
      </c>
      <c r="AM15" t="str">
        <f t="shared" si="3"/>
        <v/>
      </c>
      <c r="AN15" t="str">
        <f t="shared" si="4"/>
        <v/>
      </c>
      <c r="AO15" t="str">
        <f t="shared" si="5"/>
        <v/>
      </c>
      <c r="AP15" t="str">
        <f t="shared" si="6"/>
        <v/>
      </c>
      <c r="AQ15" t="str">
        <f t="shared" si="7"/>
        <v/>
      </c>
      <c r="AR15" t="str">
        <f t="shared" si="8"/>
        <v/>
      </c>
      <c r="BP15" s="16" t="str">
        <f t="shared" si="12"/>
        <v/>
      </c>
    </row>
    <row r="16" spans="1:68" ht="22.5" thickTop="1" thickBot="1">
      <c r="A16" s="2">
        <v>6</v>
      </c>
      <c r="B16" s="137" t="s">
        <v>52</v>
      </c>
      <c r="C16" s="143"/>
      <c r="D16" s="54" t="str">
        <f>IF(C16=$Z$15,"Puigcerdà",IF(C16=$Z$4,"Seu d'Urgell",IF(C16=$Z$36,"Solsona",IF(C16=$Z$7,"Manresa",IF(C16=$Z$25,"Vic",IF(C16=$Z$32,"Ripoll",""))))))</f>
        <v/>
      </c>
      <c r="E16" s="153"/>
      <c r="F16" s="54" t="str">
        <f>IF(E16=$Z$15,"Puigcerdà",IF(E16=$Z$4,"Seu d'Urgell",IF(E16=$Z$36,"Solsona",IF(E16=$Z$7,"Manresa",IF(E16=$Z$25,"Vic",IF(E16=$Z$32,"Ripoll",""))))))</f>
        <v/>
      </c>
      <c r="G16" s="152"/>
      <c r="H16" s="54" t="str">
        <f>IF(G16=$Z$15,"Puigcerdà",IF(G16=$Z$4,"Seu d'Urgell",IF(G16=$Z$36,"Solsona",IF(G16=$Z$7,"Manresa",IF(G16=$Z$25,"Vic",IF(G16=$Z$32,"Ripoll",""))))))</f>
        <v/>
      </c>
      <c r="I16" s="153"/>
      <c r="J16" s="54" t="str">
        <f>IF(I16=$Z$15,"Puigcerdà",IF(I16=$Z$4,"Seu d'Urgell",IF(I16=$Z$36,"Solsona",IF(I16=$Z$7,"Manresa",IF(I16=$Z$25,"Vic",IF(I16=$Z$32,"Ripoll",""))))))</f>
        <v/>
      </c>
      <c r="K16" s="166"/>
      <c r="L16" s="117" t="str">
        <f>IF(K16=$Z$15,"Puigcerdà",IF(K16=$Z$4,"Seu d'Urgell",IF(K16=$Z$36,"Solsona",IF(K16=$Z$7,"Manresa",IF(K16=$Z$25,"Vic",IF(K16=$Z$32,"Ripoll",""))))))</f>
        <v/>
      </c>
      <c r="M16" s="173"/>
      <c r="N16" s="115" t="str">
        <f>IF(M16=$Z$15,"Puigcerdà",IF(M16=$Z$4,"Seu d'Urgell",IF(M16=$Z$36,"Solsona",IF(M16=$Z$7,"Manresa",IF(M16=$Z$25,"Vic",IF(M16=$Z$32,"Ripoll",""))))))</f>
        <v/>
      </c>
      <c r="O16" s="181"/>
      <c r="P16" s="104"/>
      <c r="Q16" s="30"/>
      <c r="R16" s="49" t="str">
        <f>IF(OR(C16="",E16="",G16="",I16="",K16="",M16=""),"INCOMPLERT",IF(OR(C16=E16,C16=G16,C16=I16,C16=K16,C16=M16,E16=G16,E16=I16,E16=K16,E16=M16,G16=I16,G16=K16,G16=M16,I16=K16,I16=M16,K16=M16),"DUPLICAT",""))</f>
        <v>INCOMPLERT</v>
      </c>
      <c r="W16" s="38"/>
      <c r="Y16" s="78" t="s">
        <v>125</v>
      </c>
      <c r="Z16" s="74" t="s">
        <v>54</v>
      </c>
      <c r="AA16" s="76" t="s">
        <v>48</v>
      </c>
      <c r="AB16" s="32" t="s">
        <v>3</v>
      </c>
      <c r="AC16" s="75" t="s">
        <v>65</v>
      </c>
      <c r="AE16" s="76" t="s">
        <v>70</v>
      </c>
      <c r="AG16" s="82" t="s">
        <v>47</v>
      </c>
      <c r="AI16" s="35" t="str">
        <f>IF(C7=Z40,"",IF(C7=Z27,"",IF(C7=Z26,"","7-AltaRibagorça")))</f>
        <v>7-AltaRibagorça</v>
      </c>
      <c r="AJ16" s="40" t="s">
        <v>43</v>
      </c>
      <c r="AL16" s="24">
        <v>6</v>
      </c>
      <c r="AM16" t="str">
        <f t="shared" si="3"/>
        <v/>
      </c>
      <c r="AN16" t="str">
        <f t="shared" si="4"/>
        <v/>
      </c>
      <c r="AO16" t="str">
        <f t="shared" si="5"/>
        <v/>
      </c>
      <c r="AP16" t="str">
        <f t="shared" si="6"/>
        <v/>
      </c>
      <c r="AQ16" t="str">
        <f t="shared" si="7"/>
        <v/>
      </c>
      <c r="AR16" t="str">
        <f t="shared" si="8"/>
        <v/>
      </c>
      <c r="AS16" t="str">
        <f t="shared" si="9"/>
        <v/>
      </c>
      <c r="BP16" s="16" t="str">
        <f t="shared" si="12"/>
        <v/>
      </c>
    </row>
    <row r="17" spans="1:68" ht="17.25" thickTop="1" thickBot="1">
      <c r="A17" s="2">
        <v>3</v>
      </c>
      <c r="B17" s="137" t="s">
        <v>53</v>
      </c>
      <c r="C17" s="143"/>
      <c r="D17" s="55" t="str">
        <f>IF(C17=$Z$4,"Seu d'Urgell",IF(C17=$Z$14,"Berga",IF(C17=$Z$32,"Ripoll","")))</f>
        <v/>
      </c>
      <c r="E17" s="153"/>
      <c r="F17" s="55" t="str">
        <f>IF(E17=$Z$4,"Seu d'Urgell",IF(E17=$Z$14,"Berga",IF(E17=$Z$32,"Ripoll","")))</f>
        <v/>
      </c>
      <c r="G17" s="153"/>
      <c r="H17" s="55" t="str">
        <f>IF(G17=$Z$4,"Seu d'Urgell",IF(G17=$Z$14,"Berga",IF(G17=$Z$32,"Ripoll","")))</f>
        <v/>
      </c>
      <c r="I17" s="156"/>
      <c r="J17" s="106"/>
      <c r="K17" s="164"/>
      <c r="L17" s="22"/>
      <c r="M17" s="164"/>
      <c r="N17" s="22"/>
      <c r="O17" s="164"/>
      <c r="P17" s="22"/>
      <c r="Q17" s="22"/>
      <c r="R17" s="49" t="str">
        <f>IF(OR(C17="",E17="",G17=""),"INCOMPLERT",IF(OR(C17=E17,C17=G17,E17=G17,G17=E17),"DUPLICAT",""))</f>
        <v>INCOMPLERT</v>
      </c>
      <c r="T17" s="221" t="s">
        <v>36</v>
      </c>
      <c r="U17" s="213"/>
      <c r="V17" s="219" t="s">
        <v>164</v>
      </c>
      <c r="W17" s="38"/>
      <c r="X17" s="38"/>
      <c r="Y17" s="78" t="s">
        <v>125</v>
      </c>
      <c r="Z17" s="74" t="s">
        <v>55</v>
      </c>
      <c r="AB17" s="32" t="s">
        <v>18</v>
      </c>
      <c r="AC17" s="76" t="s">
        <v>43</v>
      </c>
      <c r="AG17" s="82" t="s">
        <v>76</v>
      </c>
      <c r="AI17" s="35" t="str">
        <f>IF($C$8=$Z$7,"",IF($C$8=$Z$11,"",IF($C$8=$Z$3,"",IF($C$8=$Z$1,"",IF($C$8=$Z$16,"",IF($C$8=$Z$33,"",IF($C$8=$Z$36,"","8-Anoia")))))))</f>
        <v>8-Anoia</v>
      </c>
      <c r="AJ17" s="40" t="s">
        <v>44</v>
      </c>
      <c r="AL17" s="24">
        <v>3</v>
      </c>
      <c r="AM17" t="str">
        <f t="shared" si="3"/>
        <v/>
      </c>
      <c r="AN17" t="str">
        <f t="shared" si="4"/>
        <v/>
      </c>
      <c r="AO17" t="str">
        <f t="shared" si="5"/>
        <v/>
      </c>
      <c r="AP17" t="str">
        <f t="shared" si="6"/>
        <v/>
      </c>
      <c r="AQ17" t="str">
        <f t="shared" si="7"/>
        <v/>
      </c>
      <c r="AR17" t="str">
        <f t="shared" si="8"/>
        <v/>
      </c>
      <c r="AS17" t="str">
        <f t="shared" si="9"/>
        <v/>
      </c>
      <c r="BP17" s="16" t="str">
        <f t="shared" si="12"/>
        <v/>
      </c>
    </row>
    <row r="18" spans="1:68" ht="17.25" thickTop="1" thickBot="1">
      <c r="A18" s="2">
        <v>7</v>
      </c>
      <c r="B18" s="137" t="s">
        <v>54</v>
      </c>
      <c r="C18" s="143"/>
      <c r="D18" s="54" t="str">
        <f>IF(C18=$Z$6,"Igualada",IF(C18=$Z$33,"Cervera",IF(C18=$Z$39,"Tàrrega",IF(C18=$Z$18,"Borges Blanques",IF(C18=$Z$30,"Falset",IF(C18=$Z$8,"Reus",IF(C18=$Z$1,"Valls","")))))))</f>
        <v/>
      </c>
      <c r="E18" s="153"/>
      <c r="F18" s="54" t="str">
        <f>IF(E18=$Z$6,"Igualada",IF(E18=$Z$33,"Cervera",IF(E18=$Z$39,"Tàrrega",IF(E18=$Z$18,"Borges Blanques",IF(E18=$Z$30,"Falset",IF(E18=$Z$8,"Reus",IF(E18=$Z$1,"Valls","")))))))</f>
        <v/>
      </c>
      <c r="G18" s="153"/>
      <c r="H18" s="54" t="str">
        <f>IF(G18=$Z$6,"Igualada",IF(G18=$Z$33,"Cervera",IF(G18=$Z$39,"Tàrrega",IF(G18=$Z$18,"Borges Blanques",IF(G18=$Z$30,"Falset",IF(G18=$Z$8,"Reus",IF(G18=$Z$1,"Valls","")))))))</f>
        <v/>
      </c>
      <c r="I18" s="195"/>
      <c r="J18" s="54" t="str">
        <f>IF(I18=$Z$6,"Igualada",IF(I18=$Z$33,"Cervera",IF(I18=$Z$39,"Tàrrega",IF(I18=$Z$18,"Borges Blanques",IF(I18=$Z$30,"Falset",IF(I18=$Z$8,"Reus",IF(I18=$Z$1,"Valls","")))))))</f>
        <v/>
      </c>
      <c r="K18" s="173"/>
      <c r="L18" s="117" t="str">
        <f>IF(K18=$Z$6,"Igualada",IF(K18=$Z$33,"Cervera",IF(K18=$Z$39,"Tàrrega",IF(K18=$Z$18,"Borges Blanques",IF(K18=$Z$30,"Falset",IF(K18=$Z$8,"Reus",IF(K18=$Z$1,"Valls","")))))))</f>
        <v/>
      </c>
      <c r="M18" s="184"/>
      <c r="N18" s="117" t="str">
        <f>IF(M18=$Z$6,"Igualada",IF(M18=$Z$33,"Cervera",IF(M18=$Z$39,"Tàrrega",IF(M18=$Z$18,"Borges Blanques",IF(M18=$Z$30,"Falset",IF(M18=$Z$8,"Reus",IF(M18=$Z$1,"Valls","")))))))</f>
        <v/>
      </c>
      <c r="O18" s="184"/>
      <c r="P18" s="115" t="str">
        <f>IF(O18=$Z$6,"Igualada",IF(O18=$Z$33,"Cervera",IF(O18=$Z$39,"Tàrrega",IF(O18=$Z$18,"Borges Blanques",IF(O18=$Z$30,"Falset",IF(O18=$Z$8,"Reus",IF(O18=$Z$1,"Valls","")))))))</f>
        <v/>
      </c>
      <c r="Q18" s="95"/>
      <c r="R18" s="49" t="str">
        <f>IF(OR(C18="",E18="",G18="",I18="",K18="",M18="",O18=""),"INCOMPLERT",IF(OR(C18=E18,C18=G18,C18=I18,C18=K18,C18=M18,C18=O18,E18=G18,E18=I18,E18=K18,E18=M18,E18=O18,G18=I18,G18=K18,G18=M18,G18=O18,I18=K18,I18=M18,I18=O18,K18=M18,K18=O18,M18=O18),"DUPLICAT",""))</f>
        <v>INCOMPLERT</v>
      </c>
      <c r="T18" s="214" t="s">
        <v>37</v>
      </c>
      <c r="U18" s="215"/>
      <c r="V18" s="220" t="s">
        <v>155</v>
      </c>
      <c r="W18" s="38"/>
      <c r="X18" s="38"/>
      <c r="Y18" s="78" t="s">
        <v>125</v>
      </c>
      <c r="Z18" s="74" t="s">
        <v>56</v>
      </c>
      <c r="AA18" s="77" t="s">
        <v>57</v>
      </c>
      <c r="AB18" s="32" t="s">
        <v>12</v>
      </c>
      <c r="AE18" s="86" t="s">
        <v>45</v>
      </c>
      <c r="AG18" s="75" t="s">
        <v>46</v>
      </c>
      <c r="AI18" s="35" t="str">
        <f>IF($C$9=$Z$14,"",IF($C$9=$Z$25,"",IF($C$9=$Z$11,"",IF($C$9=$Z$42,"",IF($C$9=$Z$41,"",IF($C$9=$Z$6,"",IF($C$9=$Z$36,"",IF($C$9=$Z$22,"","9-Bages"))))))))</f>
        <v>9-Bages</v>
      </c>
      <c r="AJ18" s="40" t="s">
        <v>45</v>
      </c>
      <c r="AL18" s="24">
        <v>7</v>
      </c>
      <c r="AM18" t="str">
        <f t="shared" si="3"/>
        <v/>
      </c>
      <c r="AN18" t="str">
        <f t="shared" si="4"/>
        <v/>
      </c>
      <c r="AO18" t="str">
        <f t="shared" si="5"/>
        <v/>
      </c>
      <c r="AP18" t="str">
        <f t="shared" si="6"/>
        <v/>
      </c>
      <c r="AQ18" t="str">
        <f t="shared" si="7"/>
        <v/>
      </c>
      <c r="AR18" t="str">
        <f t="shared" si="8"/>
        <v/>
      </c>
      <c r="AS18" t="str">
        <f t="shared" si="9"/>
        <v/>
      </c>
      <c r="BP18" s="16" t="str">
        <f t="shared" si="12"/>
        <v/>
      </c>
    </row>
    <row r="19" spans="1:68" ht="17.25" thickTop="1" thickBot="1">
      <c r="A19" s="2">
        <v>3</v>
      </c>
      <c r="B19" s="137" t="s">
        <v>55</v>
      </c>
      <c r="C19" s="144"/>
      <c r="D19" s="54" t="str">
        <f>IF(C19=$Z$11,"Sant Feliu Ll",IF(C19=$Z$3,"Vilafranca",IF(C19=$Z$12,"Vendrell","")))</f>
        <v/>
      </c>
      <c r="E19" s="153"/>
      <c r="F19" s="54" t="str">
        <f>IF(E19=$Z$11,"Sant Feliu Ll",IF(E19=$Z$3,"Vilafranca",IF(E19=$Z$12,"Vendrell","")))</f>
        <v/>
      </c>
      <c r="G19" s="153"/>
      <c r="H19" s="196" t="str">
        <f>IF(G19=$Z$11,"Sant Feliu Ll",IF(G19=$Z$3,"Vilafranca",IF(G19=$Z$12,"Vendrell","")))</f>
        <v/>
      </c>
      <c r="I19" s="156"/>
      <c r="J19" s="106"/>
      <c r="K19" s="164"/>
      <c r="L19" s="58"/>
      <c r="M19" s="164"/>
      <c r="N19" s="57"/>
      <c r="O19" s="164"/>
      <c r="P19" s="21"/>
      <c r="Q19" s="21"/>
      <c r="R19" s="49" t="str">
        <f>IF(OR(C19="",E19="",G19=""),"INCOMPLERT",IF(OR(C19=E19,C19=G19,E19=G19,G19=E19),"DUPLICAT",""))</f>
        <v>INCOMPLERT</v>
      </c>
      <c r="T19" s="216" t="str">
        <f ca="1">INDEX($AI$12:$AI$53,RANDBETWEEN(1,COUNTA($AI$12:$AI$53)),1)</f>
        <v>13-Baix Llobregat</v>
      </c>
      <c r="U19" s="49"/>
      <c r="V19" s="16" t="s">
        <v>156</v>
      </c>
      <c r="W19" s="38"/>
      <c r="X19" s="38"/>
      <c r="Y19" s="78" t="s">
        <v>125</v>
      </c>
      <c r="Z19" s="40" t="s">
        <v>57</v>
      </c>
      <c r="AA19" s="75" t="s">
        <v>40</v>
      </c>
      <c r="AB19" s="32" t="s">
        <v>17</v>
      </c>
      <c r="AC19" s="77" t="s">
        <v>132</v>
      </c>
      <c r="AE19" s="75" t="s">
        <v>52</v>
      </c>
      <c r="AG19" s="75" t="s">
        <v>68</v>
      </c>
      <c r="AI19" s="35" t="str">
        <f>IF($C10=$Z$37,"",IF($C10=$Z$1,"",IF($C10=$Z$16,"",IF($C10=$Z$30,"",IF($C10=$Z$31,"",IF($C10=$Z$9,"","10-Baix Camp"))))))</f>
        <v>10-Baix Camp</v>
      </c>
      <c r="AJ19" s="40" t="s">
        <v>46</v>
      </c>
      <c r="AL19" s="24">
        <v>3</v>
      </c>
      <c r="AM19" t="str">
        <f t="shared" si="3"/>
        <v/>
      </c>
      <c r="AN19" t="str">
        <f t="shared" si="4"/>
        <v/>
      </c>
      <c r="AO19" t="str">
        <f t="shared" si="5"/>
        <v/>
      </c>
      <c r="AP19" t="str">
        <f t="shared" si="6"/>
        <v/>
      </c>
      <c r="AQ19" t="str">
        <f t="shared" si="7"/>
        <v/>
      </c>
      <c r="AR19" t="str">
        <f t="shared" si="8"/>
        <v/>
      </c>
      <c r="AS19" t="str">
        <f t="shared" si="9"/>
        <v/>
      </c>
      <c r="BP19" s="16" t="str">
        <f t="shared" si="12"/>
        <v/>
      </c>
    </row>
    <row r="20" spans="1:68" ht="16.5" thickTop="1">
      <c r="A20" s="2">
        <v>6</v>
      </c>
      <c r="B20" s="137" t="s">
        <v>56</v>
      </c>
      <c r="C20" s="143"/>
      <c r="D20" s="55" t="str">
        <f>IF(C20=$Z$34,"Lleida",IF(C20=$Z$31,"Móra d'Ebre",IF(C20=$Z$30,"Falset",IF(C20=$Z$16,"Montblanc",IF(C20=$Z$39,"Seu Urgell",IF(C20=$Z$28,"Mollerussa",""))))))</f>
        <v/>
      </c>
      <c r="E20" s="153"/>
      <c r="F20" s="55" t="str">
        <f>IF(E20=$Z$34,"Lleida",IF(E20=$Z$31,"Móra d'Ebre",IF(E20=$Z$30,"Falset",IF(E20=$Z$16,"Montblanc",IF(E20=$Z$39,"Seu Urgell",IF(E20=$Z$28,"Mollerussa",""))))))</f>
        <v/>
      </c>
      <c r="G20" s="153"/>
      <c r="H20" s="55" t="str">
        <f>IF(G20=$Z$34,"Lleida",IF(G20=$Z$31,"Móra d'Ebre",IF(G20=$Z$30,"Falset",IF(G20=$Z$16,"Montblanc",IF(G20=$Z$39,"Seu Urgell",IF(G20=$Z$28,"Mollerussa",""))))))</f>
        <v/>
      </c>
      <c r="I20" s="153"/>
      <c r="J20" s="55" t="str">
        <f>IF(I20=$Z$34,"Lleida",IF(I20=$Z$31,"Móra d'Ebre",IF(I20=$Z$30,"Falset",IF(I20=$Z$16,"Montblanc",IF(I20=$Z$39,"Seu Urgell",IF(I20=$Z$28,"Mollerussa",""))))))</f>
        <v/>
      </c>
      <c r="K20" s="170"/>
      <c r="L20" s="55" t="str">
        <f>IF(K20=$Z$34,"Lleida",IF(K20=$Z$31,"Móra d'Ebre",IF(K20=$Z$30,"Falset",IF(K20=$Z$16,"Montblanc",IF(K20=$Z$39,"Seu Urgell",IF(K20=$Z$28,"Mollerussa",""))))))</f>
        <v/>
      </c>
      <c r="M20" s="170"/>
      <c r="N20" s="55" t="str">
        <f>IF(M20=$Z$34,"Lleida",IF(M20=$Z$31,"Móra d'Ebre",IF(M20=$Z$30,"Falset",IF(M20=$Z$16,"Montblanc",IF(M20=$Z$39,"Seu Urgell",IF(M20=$Z$28,"Mollerussa",""))))))</f>
        <v/>
      </c>
      <c r="O20" s="167"/>
      <c r="P20" s="99"/>
      <c r="Q20" s="89"/>
      <c r="R20" s="49" t="str">
        <f>IF(OR(C20="",E20="",G20="",I20="",K20="",M20=""),"INCOMPLERT",IF(OR(C20=E20,C20=G20,C20=I20,C20=K20,C20=M20,E20=G20,E20=I20,E20=K20,E20=M20,G20=I20,G20=K20,G20=M20,I20=K20,I20=M20,K20=M20),"DUPLICAT",""))</f>
        <v>INCOMPLERT</v>
      </c>
      <c r="T20" s="217" t="str">
        <f t="shared" ref="T20:T23" ca="1" si="14">INDEX($AI$12:$AI$53,RANDBETWEEN(1,COUNTA($AI$12:$AI$53)),1)</f>
        <v>22-Gironès</v>
      </c>
      <c r="U20" s="49"/>
      <c r="V20" s="16" t="s">
        <v>157</v>
      </c>
      <c r="W20" s="38"/>
      <c r="X20" s="38"/>
      <c r="Y20" s="78" t="s">
        <v>125</v>
      </c>
      <c r="Z20" s="74" t="s">
        <v>58</v>
      </c>
      <c r="AA20" s="75" t="s">
        <v>58</v>
      </c>
      <c r="AB20" s="32" t="s">
        <v>11</v>
      </c>
      <c r="AC20" s="75" t="s">
        <v>65</v>
      </c>
      <c r="AE20" s="75" t="s">
        <v>63</v>
      </c>
      <c r="AG20" s="82" t="s">
        <v>56</v>
      </c>
      <c r="AI20" s="35" t="str">
        <f>IF(C11=Z23,"",IF(C10=Z38,"",IF(C11=Z31,"",IF(C11=Z8,"","11-Baix Ebre"))))</f>
        <v>11-Baix Ebre</v>
      </c>
      <c r="AJ20" s="40" t="s">
        <v>47</v>
      </c>
      <c r="AL20" s="24">
        <v>6</v>
      </c>
      <c r="AM20" t="str">
        <f t="shared" si="3"/>
        <v/>
      </c>
      <c r="AN20" t="str">
        <f t="shared" si="4"/>
        <v/>
      </c>
      <c r="AO20" t="str">
        <f t="shared" si="5"/>
        <v/>
      </c>
      <c r="AP20" t="str">
        <f t="shared" si="6"/>
        <v/>
      </c>
      <c r="AQ20" t="str">
        <f t="shared" si="7"/>
        <v/>
      </c>
      <c r="AR20" t="str">
        <f t="shared" si="8"/>
        <v/>
      </c>
      <c r="AS20" t="str">
        <f t="shared" si="9"/>
        <v/>
      </c>
      <c r="BP20" s="16" t="str">
        <f t="shared" si="12"/>
        <v/>
      </c>
    </row>
    <row r="21" spans="1:68" ht="16.5" thickBot="1">
      <c r="A21" s="2">
        <v>6</v>
      </c>
      <c r="B21" s="137" t="s">
        <v>57</v>
      </c>
      <c r="C21" s="143"/>
      <c r="D21" s="54" t="str">
        <f>IF(C21=$Z$32,"Ripoll",IF(C21=$Z$25,"Vic",IF(C21=$Z$35,"Sta.Coloma Farner",IF(C21=$Z$20,"Girona",IF(C21=$Z$29,"Banyoles",IF(C21=$Z$2,"Figueres",""))))))</f>
        <v/>
      </c>
      <c r="E21" s="153"/>
      <c r="F21" s="54" t="str">
        <f>IF(E21=$Z$32,"Ripoll",IF(E21=$Z$25,"Vic",IF(E21=$Z$35,"Sta.Coloma Farner",IF(E21=$Z$20,"Girona",IF(E21=$Z$29,"Banyoles",IF(E21=$Z$2,"Figueres",""))))))</f>
        <v/>
      </c>
      <c r="G21" s="153"/>
      <c r="H21" s="54" t="str">
        <f>IF(G21=$Z$32,"Ripoll",IF(G21=$Z$25,"Vic",IF(G21=$Z$35,"Sta.Coloma Farner",IF(G21=$Z$20,"Girona",IF(G21=$Z$29,"Banyoles",IF(G21=$Z$2,"Figueres",""))))))</f>
        <v/>
      </c>
      <c r="I21" s="152"/>
      <c r="J21" s="54" t="str">
        <f>IF(I21=$Z$32,"Ripoll",IF(I21=$Z$25,"Vic",IF(I21=$Z$35,"Sta.Coloma Farner",IF(I21=$Z$20,"Girona",IF(I21=$Z$29,"Banyoles",IF(I21=$Z$2,"Figueres",""))))))</f>
        <v/>
      </c>
      <c r="K21" s="153"/>
      <c r="L21" s="54" t="str">
        <f>IF(K21=$Z$32,"Ripoll",IF(K21=$Z$25,"Vic",IF(K21=$Z$35,"Sta.Coloma Farner",IF(K21=$Z$20,"Girona",IF(K21=$Z$29,"Banyoles",IF(K21=$Z$2,"Figueres",""))))))</f>
        <v/>
      </c>
      <c r="M21" s="154"/>
      <c r="N21" s="54" t="str">
        <f>IF(M21=$Z$32,"Ripoll",IF(M21=$Z$25,"Vic",IF(M21=$Z$35,"Sta.Coloma Farner",IF(M21=$Z$20,"Girona",IF(M21=$Z$29,"Banyoles",IF(M21=$Z$2,"Figueres",""))))))</f>
        <v/>
      </c>
      <c r="O21" s="169"/>
      <c r="P21" s="98"/>
      <c r="Q21" s="89"/>
      <c r="R21" s="49" t="str">
        <f>IF(OR(C21="",E21="",G21="",I21="",K21="",M21=""),"INCOMPLERT",IF(OR(C21=E21,C21=G21,C21=I21,C21=K21,C21=M21,E21=G21,E21=I21,E21=K21,E21=M21,G21=I21,G21=K21,G21=M21,I21=K21,I21=M21,K21=M21),"DUPLICAT",""))</f>
        <v>INCOMPLERT</v>
      </c>
      <c r="T21" s="217" t="str">
        <f t="shared" ca="1" si="14"/>
        <v>42-Vall d'Aran</v>
      </c>
      <c r="U21" s="49"/>
      <c r="V21" s="17" t="s">
        <v>162</v>
      </c>
      <c r="W21" s="38"/>
      <c r="X21" s="38"/>
      <c r="Y21" s="78" t="s">
        <v>125</v>
      </c>
      <c r="Z21" s="74" t="s">
        <v>59</v>
      </c>
      <c r="AA21" s="75" t="s">
        <v>48</v>
      </c>
      <c r="AB21" s="32" t="s">
        <v>10</v>
      </c>
      <c r="AC21" s="75" t="s">
        <v>43</v>
      </c>
      <c r="AE21" s="75" t="s">
        <v>60</v>
      </c>
      <c r="AG21" s="81" t="s">
        <v>72</v>
      </c>
      <c r="AI21" s="35" t="str">
        <f>IF(C12=Z2,"",IF(C12=Z20,"",IF(C12=Z35,"","12-Baix Empordà")))</f>
        <v>12-Baix Empordà</v>
      </c>
      <c r="AJ21" s="40" t="s">
        <v>48</v>
      </c>
      <c r="AL21" s="24">
        <v>6</v>
      </c>
      <c r="AM21" t="str">
        <f t="shared" si="3"/>
        <v/>
      </c>
      <c r="AN21" t="str">
        <f t="shared" si="4"/>
        <v/>
      </c>
      <c r="AO21" t="str">
        <f t="shared" si="5"/>
        <v/>
      </c>
      <c r="AP21" t="str">
        <f t="shared" si="6"/>
        <v/>
      </c>
      <c r="AQ21" t="str">
        <f t="shared" si="7"/>
        <v/>
      </c>
      <c r="AR21" t="str">
        <f t="shared" si="8"/>
        <v/>
      </c>
      <c r="AS21" t="str">
        <f t="shared" si="9"/>
        <v/>
      </c>
      <c r="BP21" s="16" t="str">
        <f t="shared" si="12"/>
        <v/>
      </c>
    </row>
    <row r="22" spans="1:68" ht="17.25" thickTop="1" thickBot="1">
      <c r="A22" s="2">
        <v>5</v>
      </c>
      <c r="B22" s="137" t="s">
        <v>58</v>
      </c>
      <c r="C22" s="143"/>
      <c r="D22" s="54" t="str">
        <f>IF(C22=$Z$35,"Sta Coloma Farners",IF(C22=$Z$19,"Olot",IF(C22=$Z$29,"Banyoles",IF(C22=$Z$2,"Figueres",IF(C22=$Z$10,"La Bisbal","")))))</f>
        <v/>
      </c>
      <c r="E22" s="153"/>
      <c r="F22" s="54" t="str">
        <f>IF(E22=$Z$35,"Sta Coloma Farners",IF(E22=$Z$19,"Olot",IF(E22=$Z$29,"Banyoles",IF(E22=$Z$2,"Figueres",IF(E22=$Z$10,"La Bisbal","")))))</f>
        <v/>
      </c>
      <c r="G22" s="153"/>
      <c r="H22" s="54" t="str">
        <f>IF(G22=$Z$35,"Sta Coloma Farners",IF(G22=$Z$19,"Olot",IF(G22=$Z$29,"Banyoles",IF(G22=$Z$2,"Figueres",IF(G22=$Z$10,"La Bisbal","")))))</f>
        <v/>
      </c>
      <c r="I22" s="154"/>
      <c r="J22" s="54" t="str">
        <f>IF(I22=$Z$35,"Sta Coloma Farners",IF(I22=$Z$19,"Olot",IF(I22=$Z$29,"Banyoles",IF(I22=$Z$2,"Figueres",IF(I22=$Z$10,"La Bisbal","")))))</f>
        <v/>
      </c>
      <c r="K22" s="170"/>
      <c r="L22" s="96" t="str">
        <f>IF(K22=$Z$35,"Sta Coloma Farners",IF(K22=$Z$19,"Olot",IF(K22=$Z$29,"Banyoles",IF(K22=$Z$2,"Figueres",IF(K22=$Z$10,"La Bisbal","")))))</f>
        <v/>
      </c>
      <c r="M22" s="169"/>
      <c r="N22" s="109"/>
      <c r="O22" s="59"/>
      <c r="P22" s="21"/>
      <c r="Q22" s="51"/>
      <c r="R22" s="49" t="str">
        <f>IF(OR(C22="",E22="",G22="",I22="",K22=""),"INCOMPLERT",IF(OR(C22=E22,C22=G22,C22=I22,C22=K22,E22=G22,E22=I22,E22=K22,G22=I22,G22=K22,I22=K22),"DUPLICAT",""))</f>
        <v>INCOMPLERT</v>
      </c>
      <c r="T22" s="217" t="str">
        <f t="shared" ca="1" si="14"/>
        <v>40-Terra Alta</v>
      </c>
      <c r="U22" s="49"/>
      <c r="W22" s="38"/>
      <c r="X22" s="38"/>
      <c r="Y22" s="78" t="s">
        <v>125</v>
      </c>
      <c r="Z22" s="74" t="s">
        <v>60</v>
      </c>
      <c r="AA22" s="75" t="s">
        <v>63</v>
      </c>
      <c r="AB22" s="32" t="s">
        <v>13</v>
      </c>
      <c r="AC22" s="75" t="s">
        <v>42</v>
      </c>
      <c r="AE22" s="75" t="s">
        <v>79</v>
      </c>
      <c r="AI22" s="35" t="str">
        <f>IF(C13=$Z$13,"",IF(C13=$Z$41,"",IF(C13=$Z$7,"",IF(C13=$Z$6,"",IF(C13=$Z$3,"",IF(C13=$Z$17,"","13-Baix Llobregat"))))))</f>
        <v>13-Baix Llobregat</v>
      </c>
      <c r="AJ22" s="40" t="s">
        <v>49</v>
      </c>
      <c r="AL22" s="24">
        <v>5</v>
      </c>
      <c r="AM22" t="str">
        <f t="shared" si="3"/>
        <v/>
      </c>
      <c r="AN22" t="str">
        <f t="shared" si="4"/>
        <v/>
      </c>
      <c r="AO22" t="str">
        <f t="shared" si="5"/>
        <v/>
      </c>
      <c r="AP22" t="str">
        <f t="shared" si="6"/>
        <v/>
      </c>
      <c r="AQ22" t="str">
        <f t="shared" si="7"/>
        <v/>
      </c>
      <c r="AR22" t="str">
        <f t="shared" si="8"/>
        <v/>
      </c>
      <c r="AS22" t="str">
        <f t="shared" si="9"/>
        <v/>
      </c>
      <c r="BP22" s="16" t="str">
        <f t="shared" si="12"/>
        <v/>
      </c>
    </row>
    <row r="23" spans="1:68" ht="17.25" thickTop="1" thickBot="1">
      <c r="A23" s="2">
        <v>3</v>
      </c>
      <c r="B23" s="137" t="s">
        <v>59</v>
      </c>
      <c r="C23" s="144"/>
      <c r="D23" s="54" t="str">
        <f>IF(C23=$Z$13,"Barcelona",IF(C23=$Z$42,"Granollers",IF(C23=$Z$35,"Sta Coloma Farners","")))</f>
        <v/>
      </c>
      <c r="E23" s="154"/>
      <c r="F23" s="54" t="str">
        <f>IF(E23=$Z$13,"Barcelona",IF(E23=$Z$42,"Granollers",IF(E23=$Z$35,"Sta Coloma Farners","")))</f>
        <v/>
      </c>
      <c r="G23" s="154"/>
      <c r="H23" s="54" t="str">
        <f>IF(G23=$Z$13,"Barcelona",IF(G23=$Z$42,"Granollers",IF(G23=$Z$35,"Sta Coloma Farners","")))</f>
        <v/>
      </c>
      <c r="I23" s="165"/>
      <c r="J23" s="100"/>
      <c r="K23" s="182"/>
      <c r="L23" s="61"/>
      <c r="M23" s="60"/>
      <c r="N23" s="190"/>
      <c r="O23" s="185"/>
      <c r="P23" s="90"/>
      <c r="Q23" s="71"/>
      <c r="R23" s="49" t="str">
        <f>IF(OR(C23="",E23="",G23=""),"INCOMPLERT",IF(OR(C23=E23,C23=G23,E23=G23,G23=E23),"DUPLICAT",""))</f>
        <v>INCOMPLERT</v>
      </c>
      <c r="T23" s="218" t="str">
        <f t="shared" ca="1" si="14"/>
        <v>13-Baix Llobregat</v>
      </c>
      <c r="X23" s="38"/>
      <c r="Y23" s="78" t="s">
        <v>125</v>
      </c>
      <c r="Z23" s="74" t="s">
        <v>61</v>
      </c>
      <c r="AA23" s="75" t="s">
        <v>70</v>
      </c>
      <c r="AB23" s="32" t="s">
        <v>20</v>
      </c>
      <c r="AC23" s="76" t="s">
        <v>81</v>
      </c>
      <c r="AE23" s="75" t="s">
        <v>49</v>
      </c>
      <c r="AG23" s="86" t="s">
        <v>142</v>
      </c>
      <c r="AI23" s="35" t="str">
        <f>IF(C14=Z17,"",IF(C14=Z3,"",IF(C14=Z1,"",IF(C14=Z37,"","14-Baix Penedès"))))</f>
        <v>14-Baix Penedès</v>
      </c>
      <c r="AJ23" s="40" t="s">
        <v>50</v>
      </c>
      <c r="AL23" s="24">
        <v>3</v>
      </c>
      <c r="AM23" t="str">
        <f t="shared" si="3"/>
        <v/>
      </c>
      <c r="AN23" t="str">
        <f t="shared" si="4"/>
        <v/>
      </c>
      <c r="AO23" t="str">
        <f t="shared" si="5"/>
        <v/>
      </c>
      <c r="AP23" t="str">
        <f t="shared" si="6"/>
        <v/>
      </c>
      <c r="AQ23" t="str">
        <f t="shared" si="7"/>
        <v/>
      </c>
      <c r="AR23" t="str">
        <f t="shared" si="8"/>
        <v/>
      </c>
      <c r="AS23" t="str">
        <f t="shared" si="9"/>
        <v/>
      </c>
      <c r="BP23" s="16" t="str">
        <f t="shared" si="12"/>
        <v/>
      </c>
    </row>
    <row r="24" spans="1:68" ht="17.25" thickTop="1" thickBot="1">
      <c r="A24" s="2">
        <v>4</v>
      </c>
      <c r="B24" s="137" t="s">
        <v>60</v>
      </c>
      <c r="C24" s="144"/>
      <c r="D24" s="54" t="str">
        <f>IF(C24=$Z$7,"Manresa",IF(C24=$Z$41,"Sabadell",IF(C24=$Z$42,"Granollers",IF(C24=$Z$25,"Vic",""))))</f>
        <v/>
      </c>
      <c r="E24" s="155"/>
      <c r="F24" s="54" t="str">
        <f>IF(E24=$Z$7,"Manresa",IF(E24=$Z$41,"Sabadell",IF(E24=$Z$42,"Granollers",IF(E24=$Z$25,"Vic",""))))</f>
        <v/>
      </c>
      <c r="G24" s="163"/>
      <c r="H24" s="54" t="str">
        <f>IF(G24=$Z$7,"Manresa",IF(G24=$Z$41,"Sabadell",IF(G24=$Z$42,"Granollers",IF(G24=$Z$25,"Vic",""))))</f>
        <v/>
      </c>
      <c r="I24" s="171"/>
      <c r="J24" s="115" t="str">
        <f>IF(I24=$Z$7,"Manresa",IF(I24=$Z$41,"Sabadell",IF(I24=$Z$42,"Granollers",IF(I24=$Z$25,"Vic",""))))</f>
        <v/>
      </c>
      <c r="K24" s="181"/>
      <c r="L24" s="98"/>
      <c r="M24" s="190"/>
      <c r="N24" s="62"/>
      <c r="P24" s="62"/>
      <c r="R24" s="49" t="str">
        <f>IF(OR(C24="",E24="",G24="",I24=""),"INCOMPLERT",IF(OR(C24=E24,C24=G24,C24=I24,E24=G24,E24=I24,G24=I24),"DUPLICAT",""))</f>
        <v>INCOMPLERT</v>
      </c>
      <c r="W24" s="38"/>
      <c r="X24" s="38"/>
      <c r="Y24" s="78" t="s">
        <v>125</v>
      </c>
      <c r="Z24" s="74" t="s">
        <v>81</v>
      </c>
      <c r="AA24" s="76" t="s">
        <v>73</v>
      </c>
      <c r="AE24" s="75" t="s">
        <v>44</v>
      </c>
      <c r="AG24" s="82" t="s">
        <v>47</v>
      </c>
      <c r="AI24" s="35" t="str">
        <f>IF($C15=$Z$21,"",IF(C15=$Z$42,"",IF(C15=$Z$41,"",IF(C15=$Z$11,"","15-Barcelonès"))))</f>
        <v>15-Barcelonès</v>
      </c>
      <c r="AJ24" s="40" t="s">
        <v>51</v>
      </c>
      <c r="AL24" s="24">
        <v>4</v>
      </c>
      <c r="AM24" t="str">
        <f t="shared" si="3"/>
        <v/>
      </c>
      <c r="AN24" t="str">
        <f t="shared" si="4"/>
        <v/>
      </c>
      <c r="AO24" t="str">
        <f t="shared" si="5"/>
        <v/>
      </c>
      <c r="AP24" t="str">
        <f t="shared" si="6"/>
        <v/>
      </c>
      <c r="AQ24" t="str">
        <f t="shared" si="7"/>
        <v/>
      </c>
      <c r="AR24" t="str">
        <f t="shared" si="8"/>
        <v/>
      </c>
      <c r="AS24" t="str">
        <f t="shared" si="9"/>
        <v/>
      </c>
      <c r="BP24" s="16" t="str">
        <f t="shared" si="12"/>
        <v/>
      </c>
    </row>
    <row r="25" spans="1:68" ht="17.25" thickTop="1" thickBot="1">
      <c r="A25" s="2">
        <v>1</v>
      </c>
      <c r="B25" s="137" t="s">
        <v>61</v>
      </c>
      <c r="C25" s="143"/>
      <c r="D25" s="54" t="str">
        <f>IF(C$25=$Z$9,"Tortosa","")</f>
        <v/>
      </c>
      <c r="E25" s="156"/>
      <c r="F25" s="106"/>
      <c r="G25" s="164"/>
      <c r="H25" s="22"/>
      <c r="I25" s="164"/>
      <c r="J25" s="22"/>
      <c r="K25" s="164"/>
      <c r="L25" s="22"/>
      <c r="M25" s="164"/>
      <c r="N25" s="22"/>
      <c r="O25" s="164"/>
      <c r="P25" s="22"/>
      <c r="Q25" s="22"/>
      <c r="R25" s="49" t="str">
        <f>IF(C25="","INCOMPLERT","")</f>
        <v>INCOMPLERT</v>
      </c>
      <c r="W25" s="38"/>
      <c r="Y25" s="78" t="s">
        <v>125</v>
      </c>
      <c r="Z25" s="40" t="s">
        <v>63</v>
      </c>
      <c r="AB25" s="32" t="s">
        <v>27</v>
      </c>
      <c r="AC25" s="77" t="s">
        <v>133</v>
      </c>
      <c r="AE25" s="76" t="s">
        <v>74</v>
      </c>
      <c r="AG25" s="75" t="s">
        <v>69</v>
      </c>
      <c r="AI25" s="35" t="str">
        <f>IF(C16=$Z$15,"",IF(C16=$Z$4,"",IF(C16=$Z$36,"",IF(C16=$Z$7,"",IF(C16=$Z$25,"",IF(C16=$Z$32,"","16-Berguedà"))))))</f>
        <v>16-Berguedà</v>
      </c>
      <c r="AJ25" s="40" t="s">
        <v>52</v>
      </c>
      <c r="AL25" s="24">
        <v>1</v>
      </c>
      <c r="AM25" t="str">
        <f t="shared" si="3"/>
        <v/>
      </c>
      <c r="AN25" t="str">
        <f t="shared" si="4"/>
        <v/>
      </c>
      <c r="AO25" t="str">
        <f t="shared" si="5"/>
        <v/>
      </c>
      <c r="AP25" t="str">
        <f t="shared" si="6"/>
        <v/>
      </c>
      <c r="AQ25" t="str">
        <f t="shared" si="7"/>
        <v/>
      </c>
      <c r="AR25" t="str">
        <f t="shared" si="8"/>
        <v/>
      </c>
      <c r="AS25" t="str">
        <f t="shared" si="9"/>
        <v/>
      </c>
      <c r="BP25" s="16" t="str">
        <f t="shared" si="12"/>
        <v/>
      </c>
    </row>
    <row r="26" spans="1:68" ht="18" customHeight="1" thickTop="1" thickBot="1">
      <c r="A26" s="2">
        <v>7</v>
      </c>
      <c r="B26" s="137" t="s">
        <v>62</v>
      </c>
      <c r="C26" s="143"/>
      <c r="D26" s="54" t="str">
        <f>IF(C26=$Z$34,"Lleida",IF(C26=$Z$28,"Mollerussa",IF(C26=$Z$39,"Tàrrega",IF(C26=$Z$33,"Cervera",IF(C26=$Z$36,"Solsona",IF(C26=$Z$4,"Seu d'Urgell",IF(C26=$Z$26,"Tremp","")))))))</f>
        <v/>
      </c>
      <c r="E26" s="153"/>
      <c r="F26" s="54" t="str">
        <f>IF(E26=$Z$34,"Lleida",IF(E26=$Z$28,"Mollerussa",IF(E26=$Z$39,"Tàrrega",IF(E26=$Z$33,"Cervera",IF(E26=$Z$36,"Solsona",IF(E26=$Z$4,"Seu d'Urgell",IF(E26=$Z$26,"Tremp","")))))))</f>
        <v/>
      </c>
      <c r="G26" s="152"/>
      <c r="H26" s="54" t="str">
        <f>IF(G26=$Z$34,"Lleida",IF(G26=$Z$28,"Mollerussa",IF(G26=$Z$39,"Tàrrega",IF(G26=$Z$33,"Cervera",IF(G26=$Z$36,"Solsona",IF(G26=$Z$4,"Seu d'Urgell",IF(G26=$Z$26,"Tremp","")))))))</f>
        <v/>
      </c>
      <c r="I26" s="170"/>
      <c r="J26" s="54" t="str">
        <f>IF(I26=$Z$34,"Lleida",IF(I26=$Z$28,"Mollerussa",IF(I26=$Z$39,"Tàrrega",IF(I26=$Z$33,"Cervera",IF(I26=$Z$36,"Solsona",IF(I26=$Z$4,"Seu d'Urgell",IF(I26=$Z$26,"Tremp","")))))))</f>
        <v/>
      </c>
      <c r="K26" s="170"/>
      <c r="L26" s="54" t="str">
        <f>IF(K26=$Z$34,"Lleida",IF(K26=$Z$28,"Mollerussa",IF(K26=$Z$39,"Tàrrega",IF(K26=$Z$33,"Cervera",IF(K26=$Z$36,"Solsona",IF(K26=$Z$4,"Seu d'Urgell",IF(K26=$Z$26,"Tremp","")))))))</f>
        <v/>
      </c>
      <c r="M26" s="170"/>
      <c r="N26" s="54" t="str">
        <f>IF(M26=$Z$34,"Lleida",IF(M26=$Z$28,"Mollerussa",IF(M26=$Z$39,"Tàrrega",IF(M26=$Z$33,"Cervera",IF(M26=$Z$36,"Solsona",IF(M26=$Z$4,"Seu d'Urgell",IF(M26=$Z$26,"Tremp","")))))))</f>
        <v/>
      </c>
      <c r="O26" s="170"/>
      <c r="P26" s="54" t="str">
        <f>IF(O26=$Z$34,"Lleida",IF(O26=$Z$28,"Mollerussa",IF(O26=$Z$39,"Tàrrega",IF(O26=$Z$33,"Cervera",IF(O26=$Z$36,"Solsona",IF(O26=$Z$4,"Seu d'Urgell",IF(O26=$Z$26,"Tremp","")))))))</f>
        <v/>
      </c>
      <c r="Q26" s="72"/>
      <c r="R26" s="49" t="str">
        <f>IF(OR(C26="",E26="",G26="",I26="",K26="",M26="",O26=""),"INCOMPLERT",IF(OR(C26=E26,C26=G26,C26=I26,C26=K26,C26=M26,C26=O26,E26=G26,E26=I26,E26=K26,E26=M26,E26=O26,G26=I26,G26=K26,G26=M26,G26=O26,I26=K26,I26=M26,I26=O26,K26=M26,K26=O26,M26=O26),"DUPLICAT",""))</f>
        <v>INCOMPLERT</v>
      </c>
      <c r="V26" s="38"/>
      <c r="W26" s="38"/>
      <c r="X26" s="38"/>
      <c r="Y26" s="78" t="s">
        <v>125</v>
      </c>
      <c r="Z26" s="74" t="s">
        <v>64</v>
      </c>
      <c r="AA26" s="77" t="s">
        <v>58</v>
      </c>
      <c r="AB26" s="32" t="s">
        <v>9</v>
      </c>
      <c r="AC26" s="75" t="s">
        <v>78</v>
      </c>
      <c r="AE26" s="112"/>
      <c r="AG26" s="75" t="s">
        <v>68</v>
      </c>
      <c r="AI26" s="35" t="str">
        <f>IF($C$17=$Z$4,"",IF($C$17=$Z$14,"",IF($C$17=$Z$32,"","17-Cerdanya")))</f>
        <v>17-Cerdanya</v>
      </c>
      <c r="AJ26" s="40" t="s">
        <v>53</v>
      </c>
      <c r="AL26" s="24">
        <v>7</v>
      </c>
      <c r="AM26" t="str">
        <f t="shared" si="3"/>
        <v/>
      </c>
      <c r="AN26" t="str">
        <f t="shared" si="4"/>
        <v/>
      </c>
      <c r="AO26" t="str">
        <f t="shared" si="5"/>
        <v/>
      </c>
      <c r="AP26" t="str">
        <f t="shared" si="6"/>
        <v/>
      </c>
      <c r="AQ26" t="str">
        <f t="shared" si="7"/>
        <v/>
      </c>
      <c r="AR26" t="str">
        <f t="shared" si="8"/>
        <v/>
      </c>
      <c r="AS26" t="str">
        <f t="shared" si="9"/>
        <v/>
      </c>
      <c r="BP26" s="16" t="str">
        <f t="shared" si="12"/>
        <v/>
      </c>
    </row>
    <row r="27" spans="1:68" ht="15.75" customHeight="1" thickBot="1">
      <c r="A27" s="2">
        <v>7</v>
      </c>
      <c r="B27" s="137" t="s">
        <v>63</v>
      </c>
      <c r="C27" s="144"/>
      <c r="D27" s="54" t="str">
        <f>IF(C27=$Z$32,"Ripoll",IF(C27=$Z$14,"Berga",IF(C27=$Z$7,"Manresa",IF(C27=$Z$42,"Granollers",IF(C27=$Z$35,"Sta Coloma F",IF(C27=$Z$19,"Olot",IF(C27=$Z$22,"Moià","")))))))</f>
        <v/>
      </c>
      <c r="E27" s="152"/>
      <c r="F27" s="54" t="str">
        <f>IF(E27=$Z$32,"Ripoll",IF(E27=$Z$14,"Berga",IF(E27=$Z$7,"Manresa",IF(E27=$Z$42,"Granollers",IF(E27=$Z$35,"Sta Coloma F",IF(E27=$Z$19,"Olot",IF(E27=$Z$22,"Moià","")))))))</f>
        <v/>
      </c>
      <c r="G27" s="153"/>
      <c r="H27" s="54" t="str">
        <f>IF(G27=$Z$32,"Ripoll",IF(G27=$Z$14,"Berga",IF(G27=$Z$7,"Manresa",IF(G27=$Z$42,"Granollers",IF(G27=$Z$35,"Sta Coloma F",IF(G27=$Z$19,"Olot",IF(G27=$Z$22,"Moià","")))))))</f>
        <v/>
      </c>
      <c r="I27" s="153"/>
      <c r="J27" s="54" t="str">
        <f>IF(I27=$Z$32,"Ripoll",IF(I27=$Z$14,"Berga",IF(I27=$Z$7,"Manresa",IF(I27=$Z$42,"Granollers",IF(I27=$Z$35,"Sta Coloma F",IF(I27=$Z$19,"Olot",IF(I27=$Z$22,"Moià","")))))))</f>
        <v/>
      </c>
      <c r="K27" s="153"/>
      <c r="L27" s="54" t="str">
        <f>IF(K27=$Z$32,"Ripoll",IF(K27=$Z$14,"Berga",IF(K27=$Z$7,"Manresa",IF(K27=$Z$42,"Granollers",IF(K27=$Z$35,"Sta Coloma F",IF(K27=$Z$19,"Olot",IF(K27=$Z$22,"Moià","")))))))</f>
        <v/>
      </c>
      <c r="M27" s="157"/>
      <c r="N27" s="116" t="str">
        <f>IF(M27=$Z$32,"Ripoll",IF(M27=$Z$14,"Berga",IF(M27=$Z$7,"Manresa",IF(M27=$Z$42,"Granollers",IF(M27=$Z$35,"Sta Coloma F",IF(M27=$Z$19,"Olot",IF(M27=$Z$22,"Moià","")))))))</f>
        <v/>
      </c>
      <c r="O27" s="157"/>
      <c r="P27" s="96" t="str">
        <f>IF(O27=$Z$32,"Ripoll",IF(O27=$Z$14,"Berga",IF(O27=$Z$7,"Manresa",IF(O27=$Z$42,"Granollers",IF(O27=$Z$35,"Sta Coloma F",IF(O27=$Z$19,"Olot",IF(O27=$Z$22,"Moià","")))))))</f>
        <v/>
      </c>
      <c r="Q27" s="87"/>
      <c r="R27" s="49" t="str">
        <f>IF(OR(C27="",E27="",G27="",I27="",K27="",M27="",O27=""),"INCOMPLERT",IF(OR(C27=E27,C27=G27,C27=I27,C27=K27,C27=M27,C27=O27,E27=G27,E27=I27,E27=K27,E27=M27,E27=O27,G27=I27,G27=K27,G27=M27,G27=O27,I27=K27,I27=M27,I27=O27,K27=M27,K27=O27,M27=O27),"DUPLICAT",""))</f>
        <v>INCOMPLERT</v>
      </c>
      <c r="V27" s="188"/>
      <c r="W27" s="38"/>
      <c r="X27" s="38"/>
      <c r="Y27" s="78" t="s">
        <v>125</v>
      </c>
      <c r="Z27" s="74" t="s">
        <v>65</v>
      </c>
      <c r="AA27" s="75" t="s">
        <v>57</v>
      </c>
      <c r="AB27" s="32" t="s">
        <v>23</v>
      </c>
      <c r="AC27" s="75" t="s">
        <v>65</v>
      </c>
      <c r="AE27" s="77" t="s">
        <v>60</v>
      </c>
      <c r="AG27" s="75" t="s">
        <v>54</v>
      </c>
      <c r="AI27" s="35" t="str">
        <f>IF($C$18=$Z$6,"",IF($C18=$Z$33,"",IF($C18=$Z$39,"",IF($C18=$Z$18,"",IF($C18=$Z$30,"",IF($C18=$Z$8,"",IF($C18=$Z$1,"","18-Conca de Barberà")))))))</f>
        <v>18-Conca de Barberà</v>
      </c>
      <c r="AJ27" s="40" t="s">
        <v>54</v>
      </c>
      <c r="AL27" s="24">
        <v>7</v>
      </c>
      <c r="AM27" t="str">
        <f t="shared" si="3"/>
        <v/>
      </c>
      <c r="AN27" t="str">
        <f t="shared" si="4"/>
        <v/>
      </c>
      <c r="AO27" t="str">
        <f t="shared" si="5"/>
        <v/>
      </c>
      <c r="AP27" t="str">
        <f t="shared" si="6"/>
        <v/>
      </c>
      <c r="AQ27" t="str">
        <f t="shared" si="7"/>
        <v/>
      </c>
      <c r="AR27" t="str">
        <f t="shared" si="8"/>
        <v/>
      </c>
      <c r="AS27" t="str">
        <f t="shared" si="9"/>
        <v/>
      </c>
      <c r="BP27" s="16" t="str">
        <f t="shared" si="12"/>
        <v/>
      </c>
    </row>
    <row r="28" spans="1:68" ht="17.25" thickTop="1" thickBot="1">
      <c r="A28" s="2">
        <v>4</v>
      </c>
      <c r="B28" s="137" t="s">
        <v>64</v>
      </c>
      <c r="C28" s="143"/>
      <c r="D28" s="55" t="str">
        <f>IF(C28=$Z$24,"Balaguer",IF(C28=$Z$4,"Seu dUrgell",IF(C28=$Z$27,"Sort",IF(C28=$Z$5,"Pont Suert",""))))</f>
        <v/>
      </c>
      <c r="E28" s="153"/>
      <c r="F28" s="55" t="str">
        <f>IF(E28=$Z$24,"Balaguer",IF(E28=$Z$4,"Seu dUrgell",IF(E28=$Z$27,"Sort",IF(E28=$Z$5,"Pont Suert",""))))</f>
        <v/>
      </c>
      <c r="G28" s="153"/>
      <c r="H28" s="55" t="str">
        <f>IF(G28=$Z$24,"Balaguer",IF(G28=$Z$4,"Seu dUrgell",IF(G28=$Z$27,"Sort",IF(G28=$Z$5,"Pont Suert",""))))</f>
        <v/>
      </c>
      <c r="I28" s="152"/>
      <c r="J28" s="55" t="str">
        <f>IF(I28=$Z$24,"Balaguer",IF(I28=$Z$4,"Seu dUrgell",IF(I28=$Z$27,"Sort",IF(I28=$Z$5,"Pont Suert",""))))</f>
        <v/>
      </c>
      <c r="K28" s="167"/>
      <c r="L28" s="108"/>
      <c r="M28" s="60"/>
      <c r="N28" s="93"/>
      <c r="O28" s="59"/>
      <c r="P28" s="92"/>
      <c r="Q28" s="21"/>
      <c r="R28" s="49" t="str">
        <f>IF(OR(C28="",E28="",G28="",I28=""),"INCOMPLERT",IF(OR(C28=E28,C28=G28,C28=I28,E28=G28,E28=I28,G28=I28),"DUPLICAT",""))</f>
        <v>INCOMPLERT</v>
      </c>
      <c r="V28" s="38"/>
      <c r="X28" s="38"/>
      <c r="Y28" s="78" t="s">
        <v>125</v>
      </c>
      <c r="Z28" s="74" t="s">
        <v>66</v>
      </c>
      <c r="AA28" s="75" t="s">
        <v>67</v>
      </c>
      <c r="AB28" s="32" t="s">
        <v>7</v>
      </c>
      <c r="AC28" s="76" t="s">
        <v>64</v>
      </c>
      <c r="AE28" s="75" t="s">
        <v>45</v>
      </c>
      <c r="AG28" s="75" t="s">
        <v>39</v>
      </c>
      <c r="AI28" s="35" t="str">
        <f>IF($C19=$Z$11,"",IF($C19=$Z$3,"",IF($C19=$Z$12,"","19-Garraf")))</f>
        <v>19-Garraf</v>
      </c>
      <c r="AJ28" s="40" t="s">
        <v>55</v>
      </c>
      <c r="AL28" s="24">
        <v>4</v>
      </c>
      <c r="AM28" t="str">
        <f t="shared" si="3"/>
        <v/>
      </c>
      <c r="AN28" t="str">
        <f t="shared" si="4"/>
        <v/>
      </c>
      <c r="AO28" t="str">
        <f t="shared" si="5"/>
        <v/>
      </c>
      <c r="AP28" t="str">
        <f t="shared" si="6"/>
        <v/>
      </c>
      <c r="AQ28" t="str">
        <f t="shared" si="7"/>
        <v/>
      </c>
      <c r="AR28" t="str">
        <f t="shared" si="8"/>
        <v/>
      </c>
      <c r="AS28" t="str">
        <f t="shared" si="9"/>
        <v/>
      </c>
      <c r="BP28" s="16" t="str">
        <f t="shared" si="12"/>
        <v/>
      </c>
    </row>
    <row r="29" spans="1:68" ht="16.5" thickBot="1">
      <c r="A29" s="2">
        <v>4</v>
      </c>
      <c r="B29" s="137" t="s">
        <v>65</v>
      </c>
      <c r="C29" s="144"/>
      <c r="D29" s="54" t="str">
        <f>IF(C29=$Z$40,"Viella",IF(C29=$Z$5,"Pont Suert",IF(C29=$Z$26,"Tremp",IF(C29=$Z$4,"Seu Urgell",""))))</f>
        <v/>
      </c>
      <c r="E29" s="153"/>
      <c r="F29" s="54" t="str">
        <f>IF(E29=$Z$40,"Viella",IF(E29=$Z$5,"Pont Suert",IF(E29=$Z$26,"Tremp",IF(E29=$Z$4,"Seu Urgell",""))))</f>
        <v/>
      </c>
      <c r="G29" s="153"/>
      <c r="H29" s="54" t="str">
        <f>IF(G29=$Z$40,"Viella",IF(G29=$Z$5,"Pont Suert",IF(G29=$Z$26,"Tremp",IF(G29=$Z$4,"Seu Urgell",""))))</f>
        <v/>
      </c>
      <c r="I29" s="153"/>
      <c r="J29" s="54" t="str">
        <f>IF(I29=$Z$40,"Viella",IF(I29=$Z$5,"Pont Suert",IF(I29=$Z$26,"Tremp",IF(I29=$Z$4,"Seu Urgell",""))))</f>
        <v/>
      </c>
      <c r="K29" s="167"/>
      <c r="L29" s="98"/>
      <c r="M29" s="190"/>
      <c r="N29" s="90"/>
      <c r="O29" s="185"/>
      <c r="P29" s="90"/>
      <c r="Q29" s="48"/>
      <c r="R29" s="49" t="str">
        <f>IF(OR(C29="",E29="",G29="",I29=""),"INCOMPLERT",IF(OR(C29=E29,C29=G29,C29=I29,E29=G29,E29=I29,G29=I29),"DUPLICAT",""))</f>
        <v>INCOMPLERT</v>
      </c>
      <c r="S29" s="91"/>
      <c r="T29" s="206" t="s">
        <v>170</v>
      </c>
      <c r="V29" s="38"/>
      <c r="W29" s="38"/>
      <c r="X29" s="38"/>
      <c r="Y29" s="78" t="s">
        <v>125</v>
      </c>
      <c r="Z29" s="74" t="s">
        <v>67</v>
      </c>
      <c r="AA29" s="75" t="s">
        <v>73</v>
      </c>
      <c r="AB29" s="32" t="s">
        <v>6</v>
      </c>
      <c r="AE29" s="75" t="s">
        <v>80</v>
      </c>
      <c r="AG29" s="76" t="s">
        <v>75</v>
      </c>
      <c r="AI29" s="35" t="str">
        <f>IF($C20=$Z$34,"",IF($C20=$Z$31,"",IF($C20=$Z$30,"",IF($C20=$Z$16,"",IF($C20=$Z$39,"",IF($C20=$Z$28,"","20-Garrigues"))))))</f>
        <v>20-Garrigues</v>
      </c>
      <c r="AJ29" s="40" t="s">
        <v>56</v>
      </c>
      <c r="AL29" s="24">
        <v>4</v>
      </c>
      <c r="AM29" t="str">
        <f t="shared" si="3"/>
        <v/>
      </c>
      <c r="AN29" t="str">
        <f t="shared" si="4"/>
        <v/>
      </c>
      <c r="AO29" t="str">
        <f t="shared" si="5"/>
        <v/>
      </c>
      <c r="AP29" t="str">
        <f t="shared" si="6"/>
        <v/>
      </c>
      <c r="AQ29" t="str">
        <f t="shared" si="7"/>
        <v/>
      </c>
      <c r="AR29" t="str">
        <f t="shared" si="8"/>
        <v/>
      </c>
      <c r="AS29" t="str">
        <f t="shared" si="9"/>
        <v/>
      </c>
      <c r="BP29" s="16" t="str">
        <f t="shared" si="12"/>
        <v/>
      </c>
    </row>
    <row r="30" spans="1:68" ht="16.5" thickBot="1">
      <c r="A30" s="2">
        <v>4</v>
      </c>
      <c r="B30" s="137" t="s">
        <v>66</v>
      </c>
      <c r="C30" s="143"/>
      <c r="D30" s="54" t="str">
        <f>IF(C30=$Z$24,"Balaguer",IF(C30=$Z$39,"Tàrrega",IF(C30=$Z$18,"Borges Blanques",IF(C30=$Z$34,"Lleida",""))))</f>
        <v/>
      </c>
      <c r="E30" s="153"/>
      <c r="F30" s="54" t="str">
        <f>IF(E30=$Z$24,"Balaguer",IF(E30=$Z$39,"Tàrrega",IF(E30=$Z$18,"Borges Blanques",IF(E30=$Z$34,"Lleida",""))))</f>
        <v/>
      </c>
      <c r="G30" s="153"/>
      <c r="H30" s="54" t="str">
        <f>IF(G30=$Z$24,"Balaguer",IF(G30=$Z$39,"Tàrrega",IF(G30=$Z$18,"Borges Blanques",IF(G30=$Z$34,"Lleida",""))))</f>
        <v/>
      </c>
      <c r="I30" s="153"/>
      <c r="J30" s="54" t="str">
        <f>IF(I30=$Z$24,"Balaguer",IF(I30=$Z$39,"Tàrrega",IF(I30=$Z$18,"Borges Blanques",IF(I30=$Z$34,"Lleida",""))))</f>
        <v/>
      </c>
      <c r="K30" s="169"/>
      <c r="L30" s="99"/>
      <c r="M30" s="190"/>
      <c r="N30" s="48"/>
      <c r="O30" s="185"/>
      <c r="P30" s="10"/>
      <c r="Q30" s="10"/>
      <c r="R30" s="49" t="str">
        <f>IF(OR(C30="",E30="",G30="",I30=""),"INCOMPLERT",IF(OR(C30=E30,C30=G30,C30=I30,E30=G30,E30=I30,G30=I30),"DUPLICAT",""))</f>
        <v>INCOMPLERT</v>
      </c>
      <c r="S30" s="10"/>
      <c r="T30" s="207" t="s">
        <v>146</v>
      </c>
      <c r="U30" s="208">
        <f>$AF$12</f>
        <v>42</v>
      </c>
      <c r="V30" s="38"/>
      <c r="Y30" s="78" t="s">
        <v>125</v>
      </c>
      <c r="Z30" s="74" t="s">
        <v>68</v>
      </c>
      <c r="AA30" s="75" t="s">
        <v>48</v>
      </c>
      <c r="AB30" s="32"/>
      <c r="AC30" s="77" t="s">
        <v>81</v>
      </c>
      <c r="AE30" s="75" t="s">
        <v>79</v>
      </c>
      <c r="AI30" s="36" t="str">
        <f>IF($C21=Z32,"",IF($C21=Z25,"",IF($C21=Z35,"",IF($C21=Z20,"",IF($C21=Z29,"",IF($C21=Z2,"","21-Garrotxa"))))))</f>
        <v>21-Garrotxa</v>
      </c>
      <c r="AJ30" s="40" t="s">
        <v>57</v>
      </c>
      <c r="AL30" s="24">
        <v>4</v>
      </c>
      <c r="AM30" t="str">
        <f t="shared" si="3"/>
        <v/>
      </c>
      <c r="AN30" t="str">
        <f t="shared" si="4"/>
        <v/>
      </c>
      <c r="AO30" t="str">
        <f t="shared" si="5"/>
        <v/>
      </c>
      <c r="AP30" t="str">
        <f t="shared" si="6"/>
        <v/>
      </c>
      <c r="AQ30" t="str">
        <f t="shared" si="7"/>
        <v/>
      </c>
      <c r="AR30" t="str">
        <f t="shared" si="8"/>
        <v/>
      </c>
      <c r="AS30" t="str">
        <f t="shared" si="9"/>
        <v/>
      </c>
      <c r="BP30" s="16" t="str">
        <f t="shared" si="12"/>
        <v/>
      </c>
    </row>
    <row r="31" spans="1:68" ht="17.25" thickTop="1" thickBot="1">
      <c r="A31" s="2">
        <v>3</v>
      </c>
      <c r="B31" s="137" t="s">
        <v>67</v>
      </c>
      <c r="C31" s="144"/>
      <c r="D31" s="54" t="str">
        <f>IF(C31=$Z$2,"Figueres",IF(C31=$Z$19,"Olot",IF(C31=$Z$20,"Girona","")))</f>
        <v/>
      </c>
      <c r="E31" s="153"/>
      <c r="F31" s="54" t="str">
        <f>IF(E31=$Z$2,"Figueres",IF(E31=$Z$19,"Olot",IF(E31=$Z$20,"Girona","")))</f>
        <v/>
      </c>
      <c r="G31" s="153"/>
      <c r="H31" s="54" t="str">
        <f>IF(G31=$Z$2,"Figueres",IF(G31=$Z$19,"Olot",IF(G31=$Z$20,"Girona","")))</f>
        <v/>
      </c>
      <c r="I31" s="156"/>
      <c r="J31" s="106"/>
      <c r="K31" s="182"/>
      <c r="L31" s="190" t="str">
        <f t="shared" ref="L31" si="15">IF($AV$47=196,"S'HA ACABAT","")</f>
        <v/>
      </c>
      <c r="M31" s="185"/>
      <c r="N31" s="90"/>
      <c r="O31" s="185"/>
      <c r="P31" s="6"/>
      <c r="Q31" s="6"/>
      <c r="R31" s="49" t="str">
        <f>IF(OR(C31="",E31="",G31=""),"INCOMPLERT",IF(OR(C31=E31,C31=G31,E31=G31,G31=E31),"DUPLICAT",""))</f>
        <v>INCOMPLERT</v>
      </c>
      <c r="S31" s="6"/>
      <c r="T31" s="130" t="s">
        <v>147</v>
      </c>
      <c r="U31" s="125">
        <f>IF($AV$47=196,"196-CORRECTE",$AV$47)</f>
        <v>0</v>
      </c>
      <c r="W31" s="38"/>
      <c r="X31" s="38"/>
      <c r="Y31" s="78" t="s">
        <v>125</v>
      </c>
      <c r="Z31" s="74" t="s">
        <v>69</v>
      </c>
      <c r="AA31" s="76" t="s">
        <v>40</v>
      </c>
      <c r="AB31" s="32" t="s">
        <v>28</v>
      </c>
      <c r="AC31" s="75" t="s">
        <v>64</v>
      </c>
      <c r="AE31" s="76" t="s">
        <v>63</v>
      </c>
      <c r="AG31" s="77" t="s">
        <v>68</v>
      </c>
      <c r="AI31" s="35" t="str">
        <f>IF($C22=$Z$35,"",IF($C22=$Z$19,"",IF($C22=$Z$29,"",IF($C22=$Z$2,"",IF($C22=$Z$10,"","22-Gironès")))))</f>
        <v>22-Gironès</v>
      </c>
      <c r="AJ31" s="40" t="s">
        <v>58</v>
      </c>
      <c r="AL31" s="24">
        <v>3</v>
      </c>
      <c r="AM31" t="str">
        <f t="shared" si="3"/>
        <v/>
      </c>
      <c r="AN31" t="str">
        <f t="shared" si="4"/>
        <v/>
      </c>
      <c r="AO31" t="str">
        <f t="shared" si="5"/>
        <v/>
      </c>
      <c r="AP31" t="str">
        <f t="shared" si="6"/>
        <v/>
      </c>
      <c r="AR31" t="str">
        <f t="shared" si="8"/>
        <v/>
      </c>
      <c r="AS31" t="str">
        <f t="shared" si="9"/>
        <v/>
      </c>
      <c r="BP31" s="16" t="str">
        <f t="shared" si="12"/>
        <v/>
      </c>
    </row>
    <row r="32" spans="1:68" ht="17.25" thickTop="1" thickBot="1">
      <c r="A32" s="2">
        <v>4</v>
      </c>
      <c r="B32" s="137" t="s">
        <v>68</v>
      </c>
      <c r="C32" s="143"/>
      <c r="D32" s="54" t="str">
        <f>IF(C32=$Z$18,"Borges Blanques",IF(C32=$Z$31,"Móra d'Ebre",IF(C32=$Z$8,"Reus",IF(C32=$Z$16,"Montblanc",""))))</f>
        <v/>
      </c>
      <c r="E32" s="153"/>
      <c r="F32" s="54" t="str">
        <f>IF(E32=$Z$18,"Borges Blanques",IF(E32=$Z$31,"Móra d'Ebre",IF(E32=$Z$8,"Reus",IF(E32=$Z$16,"Montblanc",""))))</f>
        <v/>
      </c>
      <c r="G32" s="153"/>
      <c r="H32" s="54" t="str">
        <f>IF(G32=$Z$18,"Borges Blanques",IF(G32=$Z$31,"Móra d'Ebre",IF(G32=$Z$8,"Reus",IF(G32=$Z$16,"Montblanc",""))))</f>
        <v/>
      </c>
      <c r="I32" s="153"/>
      <c r="J32" s="54" t="str">
        <f>IF(I32=$Z$18,"Borges Blanques",IF(I32=$Z$31,"Móra d'Ebre",IF(I32=$Z$8,"Reus",IF(I32=$Z$16,"Montblanc",""))))</f>
        <v/>
      </c>
      <c r="K32" s="167"/>
      <c r="L32" s="103"/>
      <c r="M32" s="164"/>
      <c r="N32" s="22"/>
      <c r="O32" s="164"/>
      <c r="P32" s="190"/>
      <c r="Q32" s="6"/>
      <c r="R32" s="49" t="str">
        <f>IF(OR(C32="",E32="",G32="",I32=""),"INCOMPLERT",IF(OR(C32=E32,C32=G32,C32=I32,E32=G32,E32=I32,G32=I32),"DUPLICAT",""))</f>
        <v>INCOMPLERT</v>
      </c>
      <c r="S32" s="6"/>
      <c r="T32" s="202" t="s">
        <v>166</v>
      </c>
      <c r="U32" s="203" t="s">
        <v>167</v>
      </c>
      <c r="V32" s="38"/>
      <c r="W32" s="38"/>
      <c r="X32" s="38"/>
      <c r="Y32" s="78" t="s">
        <v>125</v>
      </c>
      <c r="Z32" s="74" t="s">
        <v>70</v>
      </c>
      <c r="AB32" s="32" t="s">
        <v>12</v>
      </c>
      <c r="AC32" s="75" t="s">
        <v>42</v>
      </c>
      <c r="AG32" s="75" t="s">
        <v>69</v>
      </c>
      <c r="AI32" s="35" t="str">
        <f>IF($C23=$Z$13,"",IF($C23=$Z$42,"",IF($C23=$Z$35,"","23-Maresme")))</f>
        <v>23-Maresme</v>
      </c>
      <c r="AJ32" s="40" t="s">
        <v>59</v>
      </c>
      <c r="AL32" s="24">
        <v>4</v>
      </c>
      <c r="AM32" t="str">
        <f t="shared" si="3"/>
        <v/>
      </c>
      <c r="AN32" t="str">
        <f t="shared" si="4"/>
        <v/>
      </c>
      <c r="AO32" t="str">
        <f t="shared" si="5"/>
        <v/>
      </c>
      <c r="AP32" t="str">
        <f t="shared" si="6"/>
        <v/>
      </c>
      <c r="AQ32" t="str">
        <f t="shared" si="7"/>
        <v/>
      </c>
      <c r="AR32" t="str">
        <f t="shared" si="8"/>
        <v/>
      </c>
      <c r="AS32" t="str">
        <f t="shared" si="9"/>
        <v/>
      </c>
      <c r="BP32" s="16" t="str">
        <f t="shared" si="12"/>
        <v/>
      </c>
    </row>
    <row r="33" spans="1:68" ht="17.25" customHeight="1" thickTop="1" thickBot="1">
      <c r="A33" s="135">
        <v>6</v>
      </c>
      <c r="B33" s="137" t="s">
        <v>69</v>
      </c>
      <c r="C33" s="143"/>
      <c r="D33" s="54" t="str">
        <f>IF(C33=$Z$34,"Lleida",IF(C33=$Z$18,"Borges Blanques",IF(C33=$Z$30,"Falset",IF(C33=$Z$8,"Reus",IF(C33=$Z$9,"Tortosa",IF(C33=$Z$38,"Gandesa",""))))))</f>
        <v/>
      </c>
      <c r="E33" s="153"/>
      <c r="F33" s="54" t="str">
        <f>IF(E33=$Z$34,"Lleida",IF(E33=$Z$18,"Borges Blanques",IF(E33=$Z$30,"Falset",IF(E33=$Z$8,"Reus",IF(E33=$Z$9,"Tortosa",IF(E33=$Z$38,"Gandesa",""))))))</f>
        <v/>
      </c>
      <c r="G33" s="153"/>
      <c r="H33" s="54" t="str">
        <f>IF(G33=$Z$34,"Lleida",IF(G33=$Z$18,"Borges Blanques",IF(G33=$Z$30,"Falset",IF(G33=$Z$8,"Reus",IF(G33=$Z$9,"Tortosa",IF(G33=$Z$38,"Gandesa",""))))))</f>
        <v/>
      </c>
      <c r="I33" s="154"/>
      <c r="J33" s="54" t="str">
        <f>IF(I33=$Z$34,"Lleida",IF(I33=$Z$18,"Borges Blanques",IF(I33=$Z$30,"Falset",IF(I33=$Z$8,"Reus",IF(I33=$Z$9,"Tortosa",IF(I33=$Z$38,"Gandesa",""))))))</f>
        <v/>
      </c>
      <c r="K33" s="153"/>
      <c r="L33" s="54" t="str">
        <f>IF(K33=$Z$34,"Lleida",IF(K33=$Z$18,"Borges Blanques",IF(K33=$Z$30,"Falset",IF(K33=$Z$8,"Reus",IF(K33=$Z$9,"Tortosa",IF(K33=$Z$38,"Gandesa",""))))))</f>
        <v/>
      </c>
      <c r="M33" s="166"/>
      <c r="N33" s="115" t="str">
        <f>IF(M33=$Z$34,"Lleida",IF(M33=$Z$18,"Borges Blanques",IF(M33=$Z$30,"Falset",IF(M33=$Z$8,"Reus",IF(M33=$Z$9,"Tortosa",IF(M33=$Z$38,"Gandesa",""))))))</f>
        <v/>
      </c>
      <c r="O33" s="187"/>
      <c r="P33" s="190"/>
      <c r="R33" s="49" t="str">
        <f>IF(OR(C33="",E33="",G33="",I33="",K33="",M33=""),"INCOMPLERT",IF(OR(C33=E33,C33=G33,C33=I33,C33=K33,C33=M33,E33=G33,E33=I33,E33=K33,E33=M33,G33=I33,G33=K33,G33=M33,I33=K33,I33=M33,K33=M33),"DUPLICAT",""))</f>
        <v>INCOMPLERT</v>
      </c>
      <c r="T33" s="204" t="s">
        <v>169</v>
      </c>
      <c r="U33" s="205">
        <f>196-$AV$47</f>
        <v>196</v>
      </c>
      <c r="V33" s="38"/>
      <c r="W33" s="38"/>
      <c r="Y33" s="78" t="s">
        <v>125</v>
      </c>
      <c r="Z33" s="74" t="s">
        <v>71</v>
      </c>
      <c r="AA33" s="120" t="s">
        <v>73</v>
      </c>
      <c r="AB33" s="32" t="s">
        <v>5</v>
      </c>
      <c r="AC33" s="75" t="s">
        <v>74</v>
      </c>
      <c r="AE33" s="86" t="s">
        <v>135</v>
      </c>
      <c r="AG33" s="82" t="s">
        <v>56</v>
      </c>
      <c r="AI33" s="35" t="str">
        <f>IF($C24=$Z$7,"",IF($C24=$Z$41,"",IF($C24=$Z$42,"",IF($C24=$Z$25,"","24-Moianès"))))</f>
        <v>24-Moianès</v>
      </c>
      <c r="AJ33" s="40" t="s">
        <v>60</v>
      </c>
      <c r="AL33" s="25">
        <v>6</v>
      </c>
      <c r="AM33" t="str">
        <f t="shared" si="3"/>
        <v/>
      </c>
      <c r="AN33" t="str">
        <f t="shared" si="4"/>
        <v/>
      </c>
      <c r="AO33" t="str">
        <f t="shared" si="5"/>
        <v/>
      </c>
      <c r="AP33" t="str">
        <f t="shared" si="6"/>
        <v/>
      </c>
      <c r="AQ33" t="str">
        <f t="shared" si="7"/>
        <v/>
      </c>
      <c r="AR33" t="str">
        <f t="shared" si="8"/>
        <v/>
      </c>
      <c r="AS33" t="str">
        <f t="shared" si="9"/>
        <v/>
      </c>
      <c r="BP33" s="16" t="str">
        <f t="shared" si="12"/>
        <v/>
      </c>
    </row>
    <row r="34" spans="1:68" ht="17.25" thickTop="1" thickBot="1">
      <c r="A34" s="2">
        <v>4</v>
      </c>
      <c r="B34" s="137" t="s">
        <v>70</v>
      </c>
      <c r="C34" s="144"/>
      <c r="D34" s="54" t="str">
        <f>IF(C34=$Z$15,"Puigcerdà",IF(C34=$Z$14,"Berga",IF(C34=$Z$25,"Vic",IF(C34=$Z$19,"Olot",""))))</f>
        <v/>
      </c>
      <c r="E34" s="153"/>
      <c r="F34" s="54" t="str">
        <f>IF(E34=$Z$15,"Puigcerdà",IF(E34=$Z$14,"Berga",IF(E34=$Z$25,"Vic",IF(E34=$Z$19,"Olot",""))))</f>
        <v/>
      </c>
      <c r="G34" s="153"/>
      <c r="H34" s="54" t="str">
        <f>IF(G34=$Z$15,"Puigcerdà",IF(G34=$Z$14,"Berga",IF(G34=$Z$25,"Vic",IF(G34=$Z$19,"Olot",""))))</f>
        <v/>
      </c>
      <c r="I34" s="153"/>
      <c r="J34" s="54" t="str">
        <f>IF(I34=$Z$15,"Puigcerdà",IF(I34=$Z$14,"Berga",IF(I34=$Z$25,"Vic",IF(I34=$Z$19,"Olot",""))))</f>
        <v/>
      </c>
      <c r="K34" s="156"/>
      <c r="L34" s="100"/>
      <c r="M34" s="164"/>
      <c r="N34" s="21"/>
      <c r="O34" s="190"/>
      <c r="P34" s="62"/>
      <c r="R34" s="49" t="str">
        <f>IF(OR(C34="",E34="",G34="",I34=""),"INCOMPLERT",IF(OR(C34=E34,C34=G34,C34=I34,E34=G34,E34=I34,G34=I34),"DUPLICAT",""))</f>
        <v>INCOMPLERT</v>
      </c>
      <c r="V34" s="38"/>
      <c r="X34" s="38"/>
      <c r="Y34" s="78" t="s">
        <v>125</v>
      </c>
      <c r="Z34" s="74" t="s">
        <v>72</v>
      </c>
      <c r="AA34" s="75" t="s">
        <v>57</v>
      </c>
      <c r="AB34" s="32" t="s">
        <v>23</v>
      </c>
      <c r="AC34" s="75" t="s">
        <v>71</v>
      </c>
      <c r="AE34" s="75" t="s">
        <v>63</v>
      </c>
      <c r="AG34" s="82" t="s">
        <v>54</v>
      </c>
      <c r="AI34" s="35" t="str">
        <f>IF($C$25=$Z$9,"","25-Montsià")</f>
        <v>25-Montsià</v>
      </c>
      <c r="AJ34" s="40" t="s">
        <v>61</v>
      </c>
      <c r="AL34" s="24">
        <v>4</v>
      </c>
      <c r="AM34" t="str">
        <f t="shared" si="3"/>
        <v/>
      </c>
      <c r="AN34" t="str">
        <f t="shared" si="4"/>
        <v/>
      </c>
      <c r="AO34" t="str">
        <f t="shared" si="5"/>
        <v/>
      </c>
      <c r="AP34" t="str">
        <f t="shared" si="6"/>
        <v/>
      </c>
      <c r="AQ34" t="str">
        <f t="shared" si="7"/>
        <v/>
      </c>
      <c r="AR34" t="str">
        <f t="shared" si="8"/>
        <v/>
      </c>
      <c r="AS34" t="str">
        <f t="shared" si="9"/>
        <v/>
      </c>
      <c r="BP34" s="16" t="str">
        <f t="shared" si="12"/>
        <v/>
      </c>
    </row>
    <row r="35" spans="1:68" ht="17.25" thickTop="1" thickBot="1">
      <c r="A35" s="2">
        <v>5</v>
      </c>
      <c r="B35" s="137" t="s">
        <v>71</v>
      </c>
      <c r="C35" s="144"/>
      <c r="D35" s="54" t="str">
        <f>IF(C35=$Z$24,"Balaguer",IF(C35=$Z$39,"Tàrrega",IF(C35=$Z$16,"Montblanc",IF(C35=$Z$6,"Igualada",IF(C35=$Z$36,"Solsona","")))))</f>
        <v/>
      </c>
      <c r="E35" s="153"/>
      <c r="F35" s="54" t="str">
        <f>IF(E35=$Z$24,"Balaguer",IF(E35=$Z$39,"Tàrrega",IF(E35=$Z$16,"Montblanc",IF(E35=$Z$6,"Igualada",IF(E35=$Z$36,"Solsona","")))))</f>
        <v/>
      </c>
      <c r="G35" s="153"/>
      <c r="H35" s="54" t="str">
        <f>IF(G35=$Z$24,"Balaguer",IF(G35=$Z$39,"Tàrrega",IF(G35=$Z$16,"Montblanc",IF(G35=$Z$6,"Igualada",IF(G35=$Z$36,"Solsona","")))))</f>
        <v/>
      </c>
      <c r="I35" s="153"/>
      <c r="J35" s="54" t="str">
        <f>IF(I35=$Z$24,"Balaguer",IF(I35=$Z$39,"Tàrrega",IF(I35=$Z$16,"Montblanc",IF(I35=$Z$6,"Igualada",IF(I35=$Z$36,"Solsona","")))))</f>
        <v/>
      </c>
      <c r="K35" s="153"/>
      <c r="L35" s="54" t="str">
        <f>IF(K35=$Z$24,"Balaguer",IF(K35=$Z$39,"Tàrrega",IF(K35=$Z$16,"Montblanc",IF(K35=$Z$6,"Igualada",IF(K35=$Z$36,"Solsona","")))))</f>
        <v/>
      </c>
      <c r="M35" s="186"/>
      <c r="N35" s="99"/>
      <c r="O35" s="190"/>
      <c r="P35" s="62"/>
      <c r="R35" s="49" t="str">
        <f>IF(OR(C35="",E35="",G35="",I35="",K35=""),"INCOMPLERT",IF(OR(C35=E35,C35=G35,C35=I35,C35=K35,E35=G35,E35=I35,E35=K35,G35=I35,G35=K35,I35=K35),"DUPLICAT",""))</f>
        <v>INCOMPLERT</v>
      </c>
      <c r="T35" s="212" t="s">
        <v>36</v>
      </c>
      <c r="U35" s="213"/>
      <c r="V35" s="38"/>
      <c r="W35" s="38"/>
      <c r="X35" s="38"/>
      <c r="Y35" s="78" t="s">
        <v>125</v>
      </c>
      <c r="Z35" s="74" t="s">
        <v>73</v>
      </c>
      <c r="AA35" s="75" t="s">
        <v>58</v>
      </c>
      <c r="AB35" s="32" t="s">
        <v>7</v>
      </c>
      <c r="AC35" s="75" t="s">
        <v>77</v>
      </c>
      <c r="AE35" s="75" t="s">
        <v>73</v>
      </c>
      <c r="AG35" s="76" t="s">
        <v>46</v>
      </c>
      <c r="AI35" s="35" t="str">
        <f>IF($C26=Z34,"",IF($C26=Z28,"",IF($C26=Z39,"",IF($C26=Z33,"",IF($C26=Z36,"",IF($C26=Z4,"",IF($C26=Z26,"","26- Noguera")))))))</f>
        <v>26- Noguera</v>
      </c>
      <c r="AJ35" s="40" t="s">
        <v>62</v>
      </c>
      <c r="AL35" s="24">
        <v>5</v>
      </c>
      <c r="AM35" t="str">
        <f t="shared" si="3"/>
        <v/>
      </c>
      <c r="AN35" t="str">
        <f t="shared" si="4"/>
        <v/>
      </c>
      <c r="AO35" t="str">
        <f t="shared" si="5"/>
        <v/>
      </c>
      <c r="AP35" t="str">
        <f t="shared" si="6"/>
        <v/>
      </c>
      <c r="AQ35" t="str">
        <f t="shared" si="7"/>
        <v/>
      </c>
      <c r="AR35" t="str">
        <f t="shared" si="8"/>
        <v/>
      </c>
      <c r="AS35" t="str">
        <f t="shared" si="9"/>
        <v/>
      </c>
      <c r="BP35" s="16" t="str">
        <f t="shared" si="12"/>
        <v/>
      </c>
    </row>
    <row r="36" spans="1:68" ht="17.25" thickTop="1" thickBot="1">
      <c r="A36" s="2">
        <v>4</v>
      </c>
      <c r="B36" s="137" t="s">
        <v>72</v>
      </c>
      <c r="C36" s="144"/>
      <c r="D36" s="54" t="str">
        <f>IF(C36=$Z$24,"Balaguer",IF(C36=$Z$28,"Mollerussa",IF(C36=$Z$18,"Borges Blanques",IF(C36=$Z$31,"Móra d'Ebre",""))))</f>
        <v/>
      </c>
      <c r="E36" s="153"/>
      <c r="F36" s="54" t="str">
        <f>IF(E36=$Z$24,"Balaguer",IF(E36=$Z$28,"Mollerussa",IF(E36=$Z$18,"Borges Blanques",IF(E36=$Z$31,"Móra d'Ebre",""))))</f>
        <v/>
      </c>
      <c r="G36" s="153"/>
      <c r="H36" s="54" t="str">
        <f>IF(G36=$Z$24,"Balaguer",IF(G36=$Z$28,"Mollerussa",IF(G36=$Z$18,"Borges Blanques",IF(G36=$Z$31,"Móra d'Ebre",""))))</f>
        <v/>
      </c>
      <c r="I36" s="152"/>
      <c r="J36" s="54" t="str">
        <f>IF(I36=$Z$24,"Balaguer",IF(I36=$Z$28,"Mollerussa",IF(I36=$Z$18,"Borges Blanques",IF(I36=$Z$31,"Móra d'Ebre",""))))</f>
        <v/>
      </c>
      <c r="K36" s="169"/>
      <c r="L36" s="106"/>
      <c r="M36" s="164"/>
      <c r="N36" s="50"/>
      <c r="O36" s="190"/>
      <c r="P36" s="62"/>
      <c r="R36" s="49" t="str">
        <f>IF(OR(C36="",E36="",G36="",I36=""),"INCOMPLERT",IF(OR(C36=E36,C36=G36,C36=I36,E36=G36,E36=I36,G36=I36),"DUPLICAT",""))</f>
        <v>INCOMPLERT</v>
      </c>
      <c r="T36" s="214" t="s">
        <v>37</v>
      </c>
      <c r="U36" s="215"/>
      <c r="V36" s="38"/>
      <c r="W36" s="38"/>
      <c r="X36" s="38"/>
      <c r="Y36" s="78" t="s">
        <v>125</v>
      </c>
      <c r="Z36" s="74" t="s">
        <v>74</v>
      </c>
      <c r="AA36" s="75" t="s">
        <v>59</v>
      </c>
      <c r="AB36" s="32" t="s">
        <v>11</v>
      </c>
      <c r="AC36" s="75" t="s">
        <v>66</v>
      </c>
      <c r="AE36" s="75" t="s">
        <v>59</v>
      </c>
      <c r="AI36" s="35" t="str">
        <f>IF($C27=Z32,"",IF($C27=Z14,"",IF($C27=Z7,"",IF($C27=Z42,"",IF($C27=Z35,"",IF($C27=Z19,"","27-Osona"))))))</f>
        <v>27-Osona</v>
      </c>
      <c r="AJ36" s="40" t="s">
        <v>63</v>
      </c>
      <c r="AL36" s="24">
        <v>4</v>
      </c>
      <c r="AM36" t="str">
        <f t="shared" si="3"/>
        <v/>
      </c>
      <c r="AN36" t="str">
        <f t="shared" si="4"/>
        <v/>
      </c>
      <c r="AO36" t="str">
        <f t="shared" si="5"/>
        <v/>
      </c>
      <c r="AP36" t="str">
        <f t="shared" si="6"/>
        <v/>
      </c>
      <c r="AQ36" t="str">
        <f t="shared" si="7"/>
        <v/>
      </c>
      <c r="AR36" t="str">
        <f t="shared" si="8"/>
        <v/>
      </c>
      <c r="AS36" t="str">
        <f t="shared" si="9"/>
        <v/>
      </c>
      <c r="BP36" s="16" t="str">
        <f t="shared" si="12"/>
        <v/>
      </c>
    </row>
    <row r="37" spans="1:68" ht="17.25" thickTop="1" thickBot="1">
      <c r="A37" s="2">
        <v>6</v>
      </c>
      <c r="B37" s="137" t="s">
        <v>73</v>
      </c>
      <c r="C37" s="143"/>
      <c r="D37" s="54" t="str">
        <f>IF(C37=$Z$21,"Mataró",IF(C37=$Z$42,"Granollers",IF(C37=$Z$25,"Vic",IF(C37=$Z$19,"Olot",IF(C37=$Z$20,"Girona",IF(C37=$Z$10,"La Bisbal",""))))))</f>
        <v/>
      </c>
      <c r="E37" s="153"/>
      <c r="F37" s="54" t="str">
        <f>IF(E37=$Z$21,"Mataró",IF(E37=$Z$42,"Granollers",IF(E37=$Z$25,"Vic",IF(E37=$Z$19,"Olot",IF(E37=$Z$20,"Girona",IF(E37=$Z$10,"La Bisbal",""))))))</f>
        <v/>
      </c>
      <c r="G37" s="153"/>
      <c r="H37" s="54" t="str">
        <f>IF(G37=$Z$21,"Mataró",IF(G37=$Z$42,"Granollers",IF(G37=$Z$25,"Vic",IF(G37=$Z$19,"Olot",IF(G37=$Z$20,"Girona",IF(G37=$Z$10,"La Bisbal",""))))))</f>
        <v/>
      </c>
      <c r="I37" s="153"/>
      <c r="J37" s="54" t="str">
        <f>IF(I37=$Z$21,"Mataró",IF(I37=$Z$42,"Granollers",IF(I37=$Z$25,"Vic",IF(I37=$Z$19,"Olot",IF(I37=$Z$20,"Girona",IF(I37=$Z$10,"La Bisbal",""))))))</f>
        <v/>
      </c>
      <c r="K37" s="152"/>
      <c r="L37" s="54" t="str">
        <f>IF(K37=$Z$21,"Mataró",IF(K37=$Z$42,"Granollers",IF(K37=$Z$25,"Vic",IF(K37=$Z$19,"Olot",IF(K37=$Z$20,"Girona",IF(K37=$Z$10,"La Bisbal",""))))))</f>
        <v/>
      </c>
      <c r="M37" s="197"/>
      <c r="N37" s="198" t="str">
        <f>IF(M37=$Z$21,"Mataró",IF(M37=$Z$42,"Granollers",IF(M37=$Z$25,"Vic",IF(M37=$Z$19,"Olot",IF(M37=$Z$20,"Girona",IF(M37=$Z$10,"La Bisbal",""))))))</f>
        <v/>
      </c>
      <c r="O37" s="199"/>
      <c r="P37" s="190"/>
      <c r="R37" s="49" t="str">
        <f>IF(OR(C37="",E37="",G37="",I37="",K37="",M37=""),"INCOMPLERT",IF(OR(C37=E37,C37=G37,C37=I37,C37=K37,C37=M37,E37=G37,E37=I37,E37=K37,E37=M37,G37=I37,G37=K37,G37=M37,I37=K37,I37=M37,K37=M37),"DUPLICAT",""))</f>
        <v>INCOMPLERT</v>
      </c>
      <c r="T37" s="216" t="str">
        <f ca="1">INDEX($AI$12:$AI$53,RANDBETWEEN(1,COUNTA($AI$12:$AI$53)),1)</f>
        <v>42-Vall d'Aran</v>
      </c>
      <c r="U37" s="49"/>
      <c r="V37" s="38"/>
      <c r="W37" s="38"/>
      <c r="X37" s="38"/>
      <c r="Y37" s="78" t="s">
        <v>125</v>
      </c>
      <c r="Z37" s="74" t="s">
        <v>75</v>
      </c>
      <c r="AA37" s="75" t="s">
        <v>80</v>
      </c>
      <c r="AB37" s="32" t="s">
        <v>16</v>
      </c>
      <c r="AC37" s="76" t="s">
        <v>72</v>
      </c>
      <c r="AE37" s="75" t="s">
        <v>51</v>
      </c>
      <c r="AG37" s="77" t="s">
        <v>75</v>
      </c>
      <c r="AI37" s="35" t="str">
        <f>IF($C28=Z24,"",IF($C28=$Z$4,"",IF($C28=$Z$27,"",IF($C28=$Z$5,"","28-Pallars Jussà"))))</f>
        <v>28-Pallars Jussà</v>
      </c>
      <c r="AJ37" s="40" t="s">
        <v>64</v>
      </c>
      <c r="AL37" s="24">
        <v>6</v>
      </c>
      <c r="AM37" t="str">
        <f t="shared" si="3"/>
        <v/>
      </c>
      <c r="AN37" t="str">
        <f t="shared" si="4"/>
        <v/>
      </c>
      <c r="AO37" t="str">
        <f t="shared" si="5"/>
        <v/>
      </c>
      <c r="AP37" t="str">
        <f t="shared" si="6"/>
        <v/>
      </c>
      <c r="AQ37" t="str">
        <f t="shared" si="7"/>
        <v/>
      </c>
      <c r="AR37" t="str">
        <f t="shared" si="8"/>
        <v/>
      </c>
      <c r="AS37" t="str">
        <f t="shared" si="9"/>
        <v/>
      </c>
      <c r="BP37" s="16" t="str">
        <f t="shared" si="12"/>
        <v/>
      </c>
    </row>
    <row r="38" spans="1:68" ht="16.5" thickBot="1">
      <c r="A38" s="2">
        <v>6</v>
      </c>
      <c r="B38" s="137" t="s">
        <v>74</v>
      </c>
      <c r="C38" s="143"/>
      <c r="D38" s="54" t="str">
        <f>IF(C38=$Z$4,"Seu Urgell",IF(C38=$Z$24,"Balaguer",IF(C38=$Z$33,"Cervera",IF(C38=$Z$6,"Igualada",IF(C38=$Z$7,"Manresa",IF(C38=$Z$14,"Berga",""))))))</f>
        <v/>
      </c>
      <c r="E38" s="153"/>
      <c r="F38" s="54" t="str">
        <f>IF(E38=$Z$4,"Seu Urgell",IF(E38=$Z$24,"Balaguer",IF(E38=$Z$33,"Cervera",IF(E38=$Z$6,"Igualada",IF(E38=$Z$7,"Manresa",IF(E38=$Z$14,"Berga",""))))))</f>
        <v/>
      </c>
      <c r="G38" s="153"/>
      <c r="H38" s="54" t="str">
        <f>IF(G38=$Z$4,"Seu Urgell",IF(G38=$Z$24,"Balaguer",IF(G38=$Z$33,"Cervera",IF(G38=$Z$6,"Igualada",IF(G38=$Z$7,"Manresa",IF(G38=$Z$14,"Berga",""))))))</f>
        <v/>
      </c>
      <c r="I38" s="153"/>
      <c r="J38" s="54" t="str">
        <f>IF(I38=$Z$4,"Seu Urgell",IF(I38=$Z$24,"Balaguer",IF(I38=$Z$33,"Cervera",IF(I38=$Z$6,"Igualada",IF(I38=$Z$7,"Manresa",IF(I38=$Z$14,"Berga",""))))))</f>
        <v/>
      </c>
      <c r="K38" s="157"/>
      <c r="L38" s="116" t="str">
        <f>IF(K38=$Z$4,"Seu Urgell",IF(K38=$Z$24,"Balaguer",IF(K38=$Z$33,"Cervera",IF(K38=$Z$6,"Igualada",IF(K38=$Z$7,"Manresa",IF(K38=$Z$14,"Berga",""))))))</f>
        <v/>
      </c>
      <c r="M38" s="157"/>
      <c r="N38" s="96" t="str">
        <f>IF(M38=$Z$4,"Seu Urgell",IF(M38=$Z$24,"Balaguer",IF(M38=$Z$33,"Cervera",IF(M38=$Z$6,"Igualada",IF(M38=$Z$7,"Manresa",IF(M38=$Z$14,"Berga",""))))))</f>
        <v/>
      </c>
      <c r="O38" s="169"/>
      <c r="P38" s="98"/>
      <c r="Q38" s="190" t="str">
        <f t="shared" ref="N38:Q44" si="16">IF($AV$47=196,"S'HA ACABAT","")</f>
        <v/>
      </c>
      <c r="R38" s="49" t="str">
        <f>IF(OR(C38="",E38="",G38="",I38="",K38="",M38=""),"INCOMPLERT",IF(OR(C38=E38,C38=G38,C38=I38,C38=K38,C38=M38,E38=G38,E38=I38,E38=K38,E38=M38,G38=I38,G38=K38,G38=M38,I38=K38,I38=M38,K38=M38),"DUPLICAT",""))</f>
        <v>INCOMPLERT</v>
      </c>
      <c r="T38" s="217" t="str">
        <f t="shared" ref="T38:T39" ca="1" si="17">INDEX($AI$12:$AI$53,RANDBETWEEN(1,COUNTA($AI$12:$AI$53)),1)</f>
        <v>9-Bages</v>
      </c>
      <c r="U38" s="49"/>
      <c r="V38" s="38"/>
      <c r="X38" s="38"/>
      <c r="Y38" s="78" t="s">
        <v>125</v>
      </c>
      <c r="Z38" s="74" t="s">
        <v>76</v>
      </c>
      <c r="AA38" s="75" t="s">
        <v>63</v>
      </c>
      <c r="AE38" s="75" t="s">
        <v>79</v>
      </c>
      <c r="AG38" s="75" t="s">
        <v>46</v>
      </c>
      <c r="AI38" s="35" t="str">
        <f>IF($C29=Z40,"",IF($C29=Z5,"",IF($C29=Z26,"",IF($C29=Z4,"","29-Pallars Sobirà"))))</f>
        <v>29-Pallars Sobirà</v>
      </c>
      <c r="AJ38" s="40" t="s">
        <v>65</v>
      </c>
      <c r="AL38" s="24">
        <v>6</v>
      </c>
      <c r="AM38" t="str">
        <f t="shared" si="3"/>
        <v/>
      </c>
      <c r="AN38" t="str">
        <f t="shared" si="4"/>
        <v/>
      </c>
      <c r="AO38" t="str">
        <f t="shared" si="5"/>
        <v/>
      </c>
      <c r="AP38" t="str">
        <f t="shared" si="6"/>
        <v/>
      </c>
      <c r="AQ38" t="str">
        <f t="shared" si="7"/>
        <v/>
      </c>
      <c r="AR38" t="str">
        <f t="shared" si="8"/>
        <v/>
      </c>
      <c r="AS38" t="str">
        <f t="shared" si="9"/>
        <v/>
      </c>
      <c r="BP38" s="16" t="str">
        <f t="shared" si="12"/>
        <v/>
      </c>
    </row>
    <row r="39" spans="1:68" ht="17.25" thickTop="1" thickBot="1">
      <c r="A39" s="2">
        <v>3</v>
      </c>
      <c r="B39" s="137" t="s">
        <v>75</v>
      </c>
      <c r="C39" s="143"/>
      <c r="D39" s="54" t="str">
        <f>IF(C39=$Z$8,"Reus",IF(C39=$Z$1,"Valls",IF(C39=$Z$12,"Vendrell","")))</f>
        <v/>
      </c>
      <c r="E39" s="153"/>
      <c r="F39" s="54" t="str">
        <f>IF(E39=$Z$8,"Reus",IF(E39=$Z$1,"Valls",IF(E39=$Z$12,"Vendrell","")))</f>
        <v/>
      </c>
      <c r="G39" s="154"/>
      <c r="H39" s="54" t="str">
        <f>IF(G39=$Z$8,"Reus",IF(G39=$Z$1,"Valls",IF(G39=$Z$12,"Vendrell","")))</f>
        <v/>
      </c>
      <c r="I39" s="172"/>
      <c r="J39" s="107"/>
      <c r="K39" s="158"/>
      <c r="L39" s="69"/>
      <c r="M39" s="158"/>
      <c r="N39" s="69"/>
      <c r="O39" s="59"/>
      <c r="P39" s="190"/>
      <c r="R39" s="49" t="str">
        <f>IF(OR(C39="",E39="",G39=""),"INCOMPLERT",IF(OR(C39=E39,C39=G39,E39=G39,G39=E39),"DUPLICAT",""))</f>
        <v>INCOMPLERT</v>
      </c>
      <c r="T39" s="218" t="str">
        <f t="shared" ca="1" si="17"/>
        <v>38-Solsonès</v>
      </c>
      <c r="U39" s="49"/>
      <c r="W39" s="38"/>
      <c r="Y39" s="78" t="s">
        <v>125</v>
      </c>
      <c r="Z39" s="74" t="s">
        <v>77</v>
      </c>
      <c r="AA39" s="121" t="s">
        <v>48</v>
      </c>
      <c r="AB39" s="32" t="s">
        <v>25</v>
      </c>
      <c r="AC39" s="77" t="s">
        <v>74</v>
      </c>
      <c r="AE39" s="76" t="s">
        <v>60</v>
      </c>
      <c r="AG39" s="75" t="s">
        <v>39</v>
      </c>
      <c r="AI39" s="35" t="str">
        <f>IF(C30=Z24,"",IF(C30=Z34,"",IF(C30=Z18,"",IF(C30=Z39,"","30-Pla d'Urgell"))))</f>
        <v>30-Pla d'Urgell</v>
      </c>
      <c r="AJ39" s="40" t="s">
        <v>66</v>
      </c>
      <c r="AL39" s="24">
        <v>3</v>
      </c>
      <c r="AM39" t="str">
        <f t="shared" si="3"/>
        <v/>
      </c>
      <c r="AN39" t="str">
        <f t="shared" si="4"/>
        <v/>
      </c>
      <c r="AO39" t="str">
        <f t="shared" si="5"/>
        <v/>
      </c>
      <c r="AP39" t="str">
        <f t="shared" si="6"/>
        <v/>
      </c>
      <c r="AQ39" t="str">
        <f t="shared" si="7"/>
        <v/>
      </c>
      <c r="AR39" t="str">
        <f t="shared" si="8"/>
        <v/>
      </c>
      <c r="AS39" t="str">
        <f t="shared" si="9"/>
        <v/>
      </c>
      <c r="BP39" s="16" t="str">
        <f t="shared" si="12"/>
        <v/>
      </c>
    </row>
    <row r="40" spans="1:68" ht="17.25" thickTop="1" thickBot="1">
      <c r="A40" s="2">
        <v>2</v>
      </c>
      <c r="B40" s="137" t="s">
        <v>76</v>
      </c>
      <c r="C40" s="144"/>
      <c r="D40" s="54" t="str">
        <f>IF(C40=$Z$9,"Tortosa",IF(C40=$Z$31,"Móra Ebre",""))</f>
        <v/>
      </c>
      <c r="E40" s="153"/>
      <c r="F40" s="54" t="str">
        <f>IF(E40=$Z$9,"Tortosa",IF(E40=$Z$31,"Móra Ebre",""))</f>
        <v/>
      </c>
      <c r="G40" s="165"/>
      <c r="H40" s="106"/>
      <c r="I40" s="164"/>
      <c r="J40" s="22"/>
      <c r="K40" s="164"/>
      <c r="L40" s="58"/>
      <c r="M40" s="164"/>
      <c r="N40" s="61"/>
      <c r="O40" s="190"/>
      <c r="P40" s="62"/>
      <c r="R40" s="49" t="str">
        <f>IF(OR(C40="",E40=""),"INCOMPLERT",IF(OR(C40=E40),"DUPLICAT",""))</f>
        <v>INCOMPLERT</v>
      </c>
      <c r="T40" s="211"/>
      <c r="U40" s="49"/>
      <c r="V40" s="38"/>
      <c r="W40" s="38"/>
      <c r="X40" s="38"/>
      <c r="Y40" s="78" t="s">
        <v>125</v>
      </c>
      <c r="Z40" s="40" t="s">
        <v>78</v>
      </c>
      <c r="AA40" s="119" t="s">
        <v>70</v>
      </c>
      <c r="AB40" s="32" t="s">
        <v>4</v>
      </c>
      <c r="AC40" s="75" t="s">
        <v>52</v>
      </c>
      <c r="AG40" s="81" t="s">
        <v>50</v>
      </c>
      <c r="AI40" s="35" t="str">
        <f>IF($C31=Z2,"",IF($C31=Z19,"",IF($C31=Z20,"","31-Pla de l'Estany")))</f>
        <v>31-Pla de l'Estany</v>
      </c>
      <c r="AJ40" s="40" t="s">
        <v>67</v>
      </c>
      <c r="AL40" s="24">
        <v>2</v>
      </c>
      <c r="AM40" t="str">
        <f t="shared" si="3"/>
        <v/>
      </c>
      <c r="AN40" t="str">
        <f t="shared" si="4"/>
        <v/>
      </c>
      <c r="AO40" t="str">
        <f t="shared" si="5"/>
        <v/>
      </c>
      <c r="AP40" t="str">
        <f t="shared" si="6"/>
        <v/>
      </c>
      <c r="AQ40" t="str">
        <f t="shared" si="7"/>
        <v/>
      </c>
      <c r="AR40" t="str">
        <f t="shared" si="8"/>
        <v/>
      </c>
      <c r="AS40" t="str">
        <f t="shared" si="9"/>
        <v/>
      </c>
      <c r="BP40" s="16" t="str">
        <f t="shared" si="12"/>
        <v/>
      </c>
    </row>
    <row r="41" spans="1:68" ht="17.25" thickTop="1" thickBot="1">
      <c r="A41" s="2">
        <v>5</v>
      </c>
      <c r="B41" s="137" t="s">
        <v>77</v>
      </c>
      <c r="C41" s="143"/>
      <c r="D41" s="54" t="str">
        <f>IF(C41=$Z$24,"Balaguer",IF(C41=$Z$28,"Mollerussaa",IF(C41=$Z$18,"Borges Blanques",IF(C41=$Z$16,"Montblanc",IF(C41=$Z$33,"Cervera","")))))</f>
        <v/>
      </c>
      <c r="E41" s="153"/>
      <c r="F41" s="54" t="str">
        <f>IF(E41=$Z$24,"Balaguer",IF(E41=$Z$28,"Mollerussaa",IF(E41=$Z$18,"Borges Blanques",IF(E41=$Z$16,"Montblanc",IF(E41=$Z$33,"Cervera","")))))</f>
        <v/>
      </c>
      <c r="G41" s="170"/>
      <c r="H41" s="54" t="str">
        <f>IF(G41=$Z$24,"Balaguer",IF(G41=$Z$28,"Mollerussaa",IF(G41=$Z$18,"Borges Blanques",IF(G41=$Z$16,"Montblanc",IF(G41=$Z$33,"Cervera","")))))</f>
        <v/>
      </c>
      <c r="I41" s="173"/>
      <c r="J41" s="117" t="str">
        <f>IF(I41=$Z$24,"Balaguer",IF(I41=$Z$28,"Mollerussaa",IF(I41=$Z$18,"Borges Blanques",IF(I41=$Z$16,"Montblanc",IF(I41=$Z$33,"Cervera","")))))</f>
        <v/>
      </c>
      <c r="K41" s="173"/>
      <c r="L41" s="115" t="str">
        <f>IF(K41=$Z$24,"Balaguer",IF(K41=$Z$28,"Mollerussaa",IF(K41=$Z$18,"Borges Blanques",IF(K41=$Z$16,"Montblanc",IF(K41=$Z$33,"Cervera","")))))</f>
        <v/>
      </c>
      <c r="M41" s="181"/>
      <c r="N41" s="99"/>
      <c r="O41" s="190"/>
      <c r="P41" s="63"/>
      <c r="Q41" s="8"/>
      <c r="R41" s="49" t="str">
        <f>IF(OR(C41="",E41="",G41="",I41="",K41=""),"INCOMPLERT",IF(OR(C41=E41,C41=G41,C41=I41,C41=K41,E41=G41,E41=I41,E41=K41,G41=I41,G41=K41,I41=K41),"DUPLICAT",""))</f>
        <v>INCOMPLERT</v>
      </c>
      <c r="T41" s="206" t="s">
        <v>170</v>
      </c>
      <c r="U41" s="49"/>
      <c r="V41" s="38"/>
      <c r="W41" s="38"/>
      <c r="X41" s="38"/>
      <c r="Y41" s="78" t="s">
        <v>125</v>
      </c>
      <c r="Z41" s="74" t="s">
        <v>79</v>
      </c>
      <c r="AA41" s="75" t="s">
        <v>57</v>
      </c>
      <c r="AB41" s="32" t="s">
        <v>19</v>
      </c>
      <c r="AC41" s="75" t="s">
        <v>42</v>
      </c>
      <c r="AE41" s="77" t="s">
        <v>59</v>
      </c>
      <c r="AI41" s="35" t="str">
        <f>IF(C32=Z18,"",IF(C32=Z31,"",IF(C32=Z8,"",IF(C32=Z16,"","32-Priorat"))))</f>
        <v>32-Priorat</v>
      </c>
      <c r="AJ41" s="40" t="s">
        <v>68</v>
      </c>
      <c r="AL41" s="24">
        <v>5</v>
      </c>
      <c r="AM41" t="str">
        <f t="shared" si="3"/>
        <v/>
      </c>
      <c r="AN41" t="str">
        <f t="shared" si="4"/>
        <v/>
      </c>
      <c r="AO41" t="str">
        <f t="shared" si="5"/>
        <v/>
      </c>
      <c r="AP41" t="str">
        <f t="shared" si="6"/>
        <v/>
      </c>
      <c r="AQ41" t="str">
        <f t="shared" si="7"/>
        <v/>
      </c>
      <c r="AR41" t="str">
        <f t="shared" si="8"/>
        <v/>
      </c>
      <c r="AS41" t="str">
        <f t="shared" si="9"/>
        <v/>
      </c>
      <c r="BP41" s="16" t="str">
        <f t="shared" si="12"/>
        <v/>
      </c>
    </row>
    <row r="42" spans="1:68" ht="17.25" thickTop="1" thickBot="1">
      <c r="A42" s="2">
        <v>2</v>
      </c>
      <c r="B42" s="137" t="s">
        <v>78</v>
      </c>
      <c r="C42" s="144"/>
      <c r="D42" s="55" t="str">
        <f>IF(C42=$Z$5,"Pont Suert",IF(C42=$Z$27,"Sort",""))</f>
        <v/>
      </c>
      <c r="E42" s="153"/>
      <c r="F42" s="200" t="str">
        <f>IF(E42=$Z$5,"Viella",IF(E42=$Z$27,"Viella",""))</f>
        <v/>
      </c>
      <c r="G42" s="201"/>
      <c r="H42" s="105"/>
      <c r="I42" s="174"/>
      <c r="J42" s="57"/>
      <c r="K42" s="164"/>
      <c r="L42" s="57"/>
      <c r="M42" s="182"/>
      <c r="N42" s="190" t="str">
        <f t="shared" si="16"/>
        <v/>
      </c>
      <c r="O42" s="185"/>
      <c r="P42" s="90"/>
      <c r="Q42" s="10"/>
      <c r="R42" s="49" t="str">
        <f>IF(OR(C42="",E42=""),"INCOMPLERT",IF(OR(C42=E42),"DUPLICAT",""))</f>
        <v>INCOMPLERT</v>
      </c>
      <c r="S42" s="10"/>
      <c r="T42" s="207" t="s">
        <v>146</v>
      </c>
      <c r="U42" s="208">
        <f>$AF$12</f>
        <v>42</v>
      </c>
      <c r="V42" s="38"/>
      <c r="W42" s="38"/>
      <c r="X42" s="38"/>
      <c r="Y42" s="78" t="s">
        <v>125</v>
      </c>
      <c r="Z42" s="74" t="s">
        <v>80</v>
      </c>
      <c r="AA42" s="75" t="s">
        <v>63</v>
      </c>
      <c r="AB42" s="32" t="s">
        <v>9</v>
      </c>
      <c r="AC42" s="75" t="s">
        <v>81</v>
      </c>
      <c r="AE42" s="75" t="s">
        <v>73</v>
      </c>
      <c r="AG42" s="86" t="s">
        <v>143</v>
      </c>
      <c r="AI42" s="35" t="str">
        <f>IF($C33=Z34,"",IF($C33=Z18,"",IF($C33=Z30,"",IF($C33=Z8,"",IF($C33=Z9,"",IF($C33=Z38,"","33-Ribera d'Ebre"))))))</f>
        <v>33-Ribera d'Ebre</v>
      </c>
      <c r="AJ42" s="40" t="s">
        <v>69</v>
      </c>
      <c r="AL42" s="24">
        <v>2</v>
      </c>
      <c r="AM42" t="str">
        <f t="shared" si="3"/>
        <v/>
      </c>
      <c r="AN42" t="str">
        <f t="shared" si="4"/>
        <v/>
      </c>
      <c r="AO42" t="str">
        <f t="shared" si="5"/>
        <v/>
      </c>
      <c r="AP42" t="str">
        <f t="shared" si="6"/>
        <v/>
      </c>
      <c r="AQ42" t="str">
        <f t="shared" si="7"/>
        <v/>
      </c>
      <c r="AS42" t="str">
        <f t="shared" si="9"/>
        <v/>
      </c>
      <c r="BP42" s="16" t="str">
        <f t="shared" si="12"/>
        <v/>
      </c>
    </row>
    <row r="43" spans="1:68" ht="17.25" thickTop="1" thickBot="1">
      <c r="A43" s="2">
        <v>5</v>
      </c>
      <c r="B43" s="137" t="s">
        <v>79</v>
      </c>
      <c r="C43" s="143"/>
      <c r="D43" s="54" t="str">
        <f>IF(C43=$Z$7,"Manresa",IF(C43=$Z$11,"Sant Feliu Ll",IF(C43=$Z$13,"Barcelona",IF(C43=$Z$42,"Granollers",IF(C43=$Z$22,"Moià","")))))</f>
        <v/>
      </c>
      <c r="E43" s="153"/>
      <c r="F43" s="54" t="str">
        <f>IF(E43=$Z$7,"Manresa",IF(E43=$Z$11,"Sant Feliu Ll",IF(E43=$Z$13,"Barcelona",IF(E43=$Z$42,"Granollers",IF(E43=$Z$22,"Moià","")))))</f>
        <v/>
      </c>
      <c r="G43" s="152"/>
      <c r="H43" s="54" t="str">
        <f>IF(G43=$Z$7,"Manresa",IF(G43=$Z$11,"Sant Feliu Ll",IF(G43=$Z$13,"Barcelona",IF(G43=$Z$42,"Granollers",IF(G43=$Z$22,"Moià","")))))</f>
        <v/>
      </c>
      <c r="I43" s="152"/>
      <c r="J43" s="54" t="str">
        <f>IF(I43=$Z$7,"Manresa",IF(I43=$Z$11,"Sant Feliu Ll",IF(I43=$Z$13,"Barcelona",IF(I43=$Z$42,"Granollers",IF(I43=$Z$22,"Moià","")))))</f>
        <v/>
      </c>
      <c r="K43" s="170"/>
      <c r="L43" s="54" t="str">
        <f>IF(K43=$Z$7,"Manresa",IF(K43=$Z$11,"Sant Feliu Ll",IF(K43=$Z$13,"Barcelona",IF(K43=$Z$42,"Granollers",IF(K43=$Z$22,"Moià","")))))</f>
        <v/>
      </c>
      <c r="M43" s="169"/>
      <c r="N43" s="103"/>
      <c r="O43" s="164"/>
      <c r="P43" s="50"/>
      <c r="Q43" s="190" t="str">
        <f t="shared" si="16"/>
        <v/>
      </c>
      <c r="R43" s="49" t="str">
        <f>IF(OR(C43="",E43="",G43="",I43="",K43=""),"INCOMPLERT",IF(OR(C43=E43,C43=G43,C43=I43,C43=K43,E43=G43,E43=I43,E43=K43,G43=I43,G43=K43,I43=K43),"DUPLICAT",""))</f>
        <v>INCOMPLERT</v>
      </c>
      <c r="S43" s="6"/>
      <c r="T43" s="130" t="s">
        <v>147</v>
      </c>
      <c r="U43" s="125">
        <f>IF($AV$47=196,"196-CORRECTE",$AV$47)</f>
        <v>0</v>
      </c>
      <c r="V43" s="38"/>
      <c r="X43" s="38"/>
      <c r="Z43" s="38"/>
      <c r="AA43" s="75" t="s">
        <v>52</v>
      </c>
      <c r="AB43" s="32" t="s">
        <v>21</v>
      </c>
      <c r="AC43" s="75" t="s">
        <v>71</v>
      </c>
      <c r="AE43" s="75" t="s">
        <v>80</v>
      </c>
      <c r="AG43" s="82" t="s">
        <v>75</v>
      </c>
      <c r="AI43" s="35" t="str">
        <f>IF($C34=Z15,"",IF($C34=Z14,"",IF($C34=Z25,"",IF($C34=Z19,"","34-Ripollès"))))</f>
        <v>34-Ripollès</v>
      </c>
      <c r="AJ43" s="40" t="s">
        <v>70</v>
      </c>
      <c r="AL43" s="24">
        <v>5</v>
      </c>
      <c r="AM43" t="str">
        <f t="shared" si="3"/>
        <v/>
      </c>
      <c r="AN43" t="str">
        <f t="shared" si="4"/>
        <v/>
      </c>
      <c r="AO43" t="str">
        <f t="shared" si="5"/>
        <v/>
      </c>
      <c r="AP43" t="str">
        <f t="shared" si="6"/>
        <v/>
      </c>
      <c r="AQ43" t="str">
        <f t="shared" si="7"/>
        <v/>
      </c>
      <c r="AR43" t="str">
        <f t="shared" si="8"/>
        <v/>
      </c>
      <c r="AS43" t="str">
        <f t="shared" si="9"/>
        <v/>
      </c>
      <c r="BP43" s="16" t="str">
        <f t="shared" si="12"/>
        <v/>
      </c>
    </row>
    <row r="44" spans="1:68" ht="17.25" thickTop="1" thickBot="1">
      <c r="A44" s="2">
        <v>6</v>
      </c>
      <c r="B44" s="139" t="s">
        <v>80</v>
      </c>
      <c r="C44" s="145"/>
      <c r="D44" s="94" t="str">
        <f>IF(C44=$Z$13,"Barcelona",IF(C44=$Z$41,"Granollers",IF(C44=$Z$25,"Vic",IF(C44=$Z$35,"Sta Coloma F",IF(C44=$Z$21,"Mataró",IF(C44=$Z$22,"Moià",""))))))</f>
        <v/>
      </c>
      <c r="E44" s="157"/>
      <c r="F44" s="94" t="str">
        <f>IF(E44=$Z$13,"Barcelona",IF(E44=$Z$41,"Granollers",IF(E44=$Z$25,"Vic",IF(E44=$Z$35,"Sta Coloma F",IF(E44=$Z$21,"Mataró",IF(E44=$Z$22,"Moià",""))))))</f>
        <v/>
      </c>
      <c r="G44" s="157"/>
      <c r="H44" s="94" t="str">
        <f>IF(G44=$Z$13,"Barcelona",IF(G44=$Z$41,"Granollers",IF(G44=$Z$25,"Vic",IF(G44=$Z$35,"Sta Coloma F",IF(G44=$Z$21,"Mataró",IF(G44=$Z$22,"Moià",""))))))</f>
        <v/>
      </c>
      <c r="I44" s="157"/>
      <c r="J44" s="94" t="str">
        <f>IF(I44=$Z$13,"Barcelona",IF(I44=$Z$41,"Granollers",IF(I44=$Z$25,"Vic",IF(I44=$Z$35,"Sta Coloma F",IF(I44=$Z$21,"Mataró",IF(I44=$Z$22,"Moià",""))))))</f>
        <v/>
      </c>
      <c r="K44" s="157"/>
      <c r="L44" s="94" t="str">
        <f>IF(K44=$Z$13,"Barcelona",IF(K44=$Z$41,"Granollers",IF(K44=$Z$25,"Vic",IF(K44=$Z$35,"Sta Coloma F",IF(K44=$Z$21,"Mataró",IF(K44=$Z$22,"Moià",""))))))</f>
        <v/>
      </c>
      <c r="M44" s="166"/>
      <c r="N44" s="94" t="str">
        <f>IF(M44=$Z$13,"Barcelona",IF(M44=$Z$41,"Granollers",IF(M44=$Z$25,"Vic",IF(M44=$Z$35,"Sta Coloma F",IF(M44=$Z$21,"Mataró",IF(M44=$Z$22,"Moià",""))))))</f>
        <v/>
      </c>
      <c r="O44" s="113"/>
      <c r="P44" s="97"/>
      <c r="Q44" s="190" t="str">
        <f t="shared" si="16"/>
        <v/>
      </c>
      <c r="R44" s="49" t="str">
        <f>IF(OR(C44="",E44="",G44="",I44="",K44="",M44=""),"INCOMPLERT",IF(OR(C44=E44,C44=G44,C44=I44,C44=K44,C44=M44,E44=G44,E44=I44,E44=K44,E44=M44,G44=I44,G44=K44,G44=M44,I44=K44,I44=M44,K44=M44),"DUPLICAT",""))</f>
        <v>INCOMPLERT</v>
      </c>
      <c r="S44" s="6"/>
      <c r="T44" s="202" t="s">
        <v>166</v>
      </c>
      <c r="U44" s="203" t="s">
        <v>167</v>
      </c>
      <c r="V44" s="38"/>
      <c r="W44" s="38"/>
      <c r="X44" s="38"/>
      <c r="Z44" s="38"/>
      <c r="AA44" s="76" t="s">
        <v>53</v>
      </c>
      <c r="AB44" s="32" t="s">
        <v>2</v>
      </c>
      <c r="AC44" s="75" t="s">
        <v>44</v>
      </c>
      <c r="AE44" s="75" t="s">
        <v>79</v>
      </c>
      <c r="AG44" s="82" t="s">
        <v>39</v>
      </c>
      <c r="AI44" s="35" t="str">
        <f>IF($C35=Z24,"",IF($C35=Z39,"",IF($C35=Z16,"",IF($C35=Z6,"",IF($C35=Z36,"","35-Segarra")))))</f>
        <v>35-Segarra</v>
      </c>
      <c r="AJ44" s="40" t="s">
        <v>71</v>
      </c>
      <c r="AL44" s="24">
        <v>6</v>
      </c>
      <c r="AM44" t="str">
        <f t="shared" si="3"/>
        <v/>
      </c>
      <c r="AN44" t="str">
        <f t="shared" si="4"/>
        <v/>
      </c>
      <c r="AO44" t="str">
        <f t="shared" si="5"/>
        <v/>
      </c>
      <c r="AP44" t="str">
        <f t="shared" si="6"/>
        <v/>
      </c>
      <c r="AQ44" t="str">
        <f t="shared" si="7"/>
        <v/>
      </c>
      <c r="AR44" t="str">
        <f t="shared" si="8"/>
        <v/>
      </c>
      <c r="AS44" t="str">
        <f t="shared" si="9"/>
        <v/>
      </c>
      <c r="BP44" s="16" t="str">
        <f t="shared" si="12"/>
        <v/>
      </c>
    </row>
    <row r="45" spans="1:68" ht="17.25" thickTop="1" thickBot="1">
      <c r="A45" s="2"/>
      <c r="B45" s="67"/>
      <c r="C45" s="146"/>
      <c r="D45" s="68"/>
      <c r="E45" s="158"/>
      <c r="F45" s="68"/>
      <c r="G45" s="158"/>
      <c r="H45" s="68"/>
      <c r="I45" s="158"/>
      <c r="J45" s="68"/>
      <c r="K45" s="158"/>
      <c r="L45" s="68"/>
      <c r="M45" s="158"/>
      <c r="N45" s="68"/>
      <c r="O45" s="158"/>
      <c r="P45" s="69"/>
      <c r="Q45" s="190" t="str">
        <f>IF($AV$47=196,"S'HA ACABAT","")</f>
        <v/>
      </c>
      <c r="R45" s="49"/>
      <c r="S45" s="2"/>
      <c r="T45" s="204" t="s">
        <v>169</v>
      </c>
      <c r="U45" s="205">
        <f>$A$47-$AV$47</f>
        <v>196</v>
      </c>
      <c r="V45" s="38"/>
      <c r="W45" s="38"/>
      <c r="X45" s="38"/>
      <c r="Z45" s="38"/>
      <c r="AC45" s="76" t="s">
        <v>45</v>
      </c>
      <c r="AE45" s="76" t="s">
        <v>51</v>
      </c>
      <c r="AG45" s="82" t="s">
        <v>41</v>
      </c>
      <c r="AI45" s="35" t="str">
        <f>IF($C36=Z24,"",IF($C36=Z28,"",IF($C36=Z18,"",IF($C36=Z31,"","36-Segrià"))))</f>
        <v>36-Segrià</v>
      </c>
      <c r="AJ45" s="40" t="s">
        <v>72</v>
      </c>
      <c r="AL45" s="2"/>
      <c r="AN45" s="1"/>
      <c r="AR45" s="1"/>
      <c r="BP45" s="16" t="str">
        <f t="shared" si="12"/>
        <v/>
      </c>
    </row>
    <row r="46" spans="1:68" ht="16.5" thickBot="1">
      <c r="A46" s="2"/>
      <c r="B46" s="70"/>
      <c r="C46" s="147"/>
      <c r="D46" s="65"/>
      <c r="E46" s="159"/>
      <c r="F46" s="65"/>
      <c r="G46" s="159"/>
      <c r="H46" s="65"/>
      <c r="I46" s="175"/>
      <c r="J46" s="66"/>
      <c r="K46" s="159"/>
      <c r="L46" s="66"/>
      <c r="M46" s="159"/>
      <c r="N46" s="66"/>
      <c r="O46" s="159"/>
      <c r="R46" s="132"/>
      <c r="S46" s="11"/>
      <c r="T46" s="131"/>
      <c r="W46" s="38"/>
      <c r="Z46" s="38"/>
      <c r="AA46" s="86" t="s">
        <v>53</v>
      </c>
      <c r="AB46" s="32" t="s">
        <v>33</v>
      </c>
      <c r="AE46" s="2"/>
      <c r="AG46" s="81" t="s">
        <v>55</v>
      </c>
      <c r="AI46" s="35" t="str">
        <f>IF($C37=Z21,"",IF($C37=Z42,"",IF($C37=Z25,"",IF($C37=Z19,"",IF($C37=Z20,"",IF($C37=Z10,"","37-Selva"))))))</f>
        <v>37-Selva</v>
      </c>
      <c r="AJ46" s="40" t="s">
        <v>73</v>
      </c>
      <c r="AL46" s="2"/>
      <c r="AN46" s="1"/>
      <c r="AR46" s="1"/>
      <c r="BP46" s="16" t="str">
        <f t="shared" si="12"/>
        <v/>
      </c>
    </row>
    <row r="47" spans="1:68" ht="16.5" thickBot="1">
      <c r="A47" s="2">
        <f>SUM(A3:A44)</f>
        <v>196</v>
      </c>
      <c r="B47" s="70"/>
      <c r="C47" s="148"/>
      <c r="D47" s="65"/>
      <c r="E47" s="159"/>
      <c r="F47" s="65"/>
      <c r="G47" s="159"/>
      <c r="H47" s="65"/>
      <c r="I47" s="159"/>
      <c r="J47" s="65"/>
      <c r="K47" s="159"/>
      <c r="L47" s="65"/>
      <c r="M47" s="159"/>
      <c r="N47" s="66"/>
      <c r="O47" s="159"/>
      <c r="S47" t="s">
        <v>82</v>
      </c>
      <c r="V47" s="38"/>
      <c r="W47" s="38"/>
      <c r="X47" s="38"/>
      <c r="Z47" s="38"/>
      <c r="AA47" s="75" t="s">
        <v>70</v>
      </c>
      <c r="AB47" s="32" t="s">
        <v>14</v>
      </c>
      <c r="AC47" s="77" t="s">
        <v>71</v>
      </c>
      <c r="AE47" s="77" t="s">
        <v>51</v>
      </c>
      <c r="AI47" s="35" t="str">
        <f>IF($C38=Z4,"",IF($C38=Z24,"",IF($C38=Z33,"",IF($C38=Z6,"",IF($C38=Z7,"",IF($C38=Z14,"","38-Solsonès"))))))</f>
        <v>38-Solsonès</v>
      </c>
      <c r="AJ47" s="40" t="s">
        <v>74</v>
      </c>
      <c r="AL47" s="2">
        <f>SUM(AL3:AL44)</f>
        <v>197</v>
      </c>
      <c r="AM47" s="2">
        <f>SUM(AM3:AM44)</f>
        <v>0</v>
      </c>
      <c r="AN47" s="2">
        <f>SUM(AN3:AN44)</f>
        <v>0</v>
      </c>
      <c r="AO47" s="2">
        <f>SUM(AO3:AO44)</f>
        <v>0</v>
      </c>
      <c r="AP47" s="2">
        <f t="shared" ref="AP47:AS47" si="18">SUM(AP3:AP44)</f>
        <v>0</v>
      </c>
      <c r="AQ47" s="2">
        <f t="shared" si="18"/>
        <v>0</v>
      </c>
      <c r="AR47" s="2">
        <f t="shared" si="18"/>
        <v>0</v>
      </c>
      <c r="AS47" s="2">
        <f t="shared" si="18"/>
        <v>0</v>
      </c>
      <c r="AT47" s="2"/>
      <c r="AV47">
        <f>SUM(AM47:AT47)</f>
        <v>0</v>
      </c>
      <c r="BP47" s="16" t="str">
        <f t="shared" si="12"/>
        <v/>
      </c>
    </row>
    <row r="48" spans="1:68" ht="15.75">
      <c r="A48" s="2"/>
      <c r="B48" s="70"/>
      <c r="C48" s="148"/>
      <c r="D48" s="65"/>
      <c r="E48" s="159"/>
      <c r="F48" s="65"/>
      <c r="G48" s="159"/>
      <c r="H48" s="65"/>
      <c r="I48" s="159"/>
      <c r="J48" s="65"/>
      <c r="K48" s="159"/>
      <c r="L48" s="65"/>
      <c r="M48" s="159"/>
      <c r="N48" s="66"/>
      <c r="O48" s="159"/>
      <c r="S48">
        <f>42-$AF$12</f>
        <v>0</v>
      </c>
      <c r="V48" s="38"/>
      <c r="W48" s="38"/>
      <c r="X48" s="38"/>
      <c r="Z48" s="38"/>
      <c r="AA48" s="75" t="s">
        <v>52</v>
      </c>
      <c r="AB48" s="32" t="s">
        <v>22</v>
      </c>
      <c r="AC48" s="75" t="s">
        <v>74</v>
      </c>
      <c r="AE48" s="75" t="s">
        <v>59</v>
      </c>
      <c r="AG48" s="85" t="s">
        <v>144</v>
      </c>
      <c r="AI48" s="35" t="str">
        <f>IF($C39=Z8,"",IF($C39=Z1,"",IF($C39=Z12,"","39-Tarragonès")))</f>
        <v>39-Tarragonès</v>
      </c>
      <c r="AJ48" s="40" t="s">
        <v>75</v>
      </c>
      <c r="AN48" s="1"/>
      <c r="AR48" s="1"/>
      <c r="BP48" s="16" t="str">
        <f t="shared" si="12"/>
        <v/>
      </c>
    </row>
    <row r="49" spans="1:68" ht="16.5" thickBot="1">
      <c r="A49" s="2"/>
      <c r="B49" s="70"/>
      <c r="C49" s="147"/>
      <c r="D49" s="65"/>
      <c r="E49" s="159"/>
      <c r="F49" s="65"/>
      <c r="G49" s="159"/>
      <c r="H49" s="66"/>
      <c r="I49" s="159"/>
      <c r="J49" s="66"/>
      <c r="K49" s="159"/>
      <c r="L49" s="66"/>
      <c r="M49" s="159"/>
      <c r="N49" s="66"/>
      <c r="O49" s="159"/>
      <c r="V49" s="38"/>
      <c r="W49" s="38"/>
      <c r="X49" s="38"/>
      <c r="Z49" s="38"/>
      <c r="AA49" s="76" t="s">
        <v>42</v>
      </c>
      <c r="AB49" s="32" t="s">
        <v>15</v>
      </c>
      <c r="AC49" s="75" t="s">
        <v>44</v>
      </c>
      <c r="AE49" s="75" t="s">
        <v>80</v>
      </c>
      <c r="AG49" s="75" t="s">
        <v>75</v>
      </c>
      <c r="AI49" s="35" t="str">
        <f>IF(C$40=Z9,"",IF($C$40=Z31,"",IF($C$40=Z34,"","40-Terra Alta")))</f>
        <v>40-Terra Alta</v>
      </c>
      <c r="AJ49" s="40" t="s">
        <v>76</v>
      </c>
      <c r="AN49" s="1"/>
      <c r="AR49" s="1"/>
      <c r="BP49" s="16" t="str">
        <f t="shared" si="12"/>
        <v/>
      </c>
    </row>
    <row r="50" spans="1:68" ht="15.75">
      <c r="A50" s="2"/>
      <c r="B50" s="70"/>
      <c r="C50" s="147"/>
      <c r="D50" s="65"/>
      <c r="E50" s="159"/>
      <c r="F50" s="65"/>
      <c r="G50" s="159"/>
      <c r="H50" s="65"/>
      <c r="I50" s="159"/>
      <c r="J50" s="65"/>
      <c r="K50" s="159"/>
      <c r="L50" s="66"/>
      <c r="M50" s="159"/>
      <c r="N50" s="66"/>
      <c r="O50" s="159"/>
      <c r="V50" s="38"/>
      <c r="W50" s="38"/>
      <c r="X50" s="38"/>
      <c r="Z50" s="38"/>
      <c r="AC50" s="75" t="s">
        <v>54</v>
      </c>
      <c r="AE50" s="75" t="s">
        <v>79</v>
      </c>
      <c r="AG50" s="75" t="s">
        <v>46</v>
      </c>
      <c r="AI50" s="35" t="str">
        <f>IF($C$41=Z24,"",IF($C$41=Z28,"",IF($C$41=Z18,"",IF($C$41=Z16,"",IF($C$41=Z33,"","41-Urgell")))))</f>
        <v>41-Urgell</v>
      </c>
      <c r="AJ50" s="40" t="s">
        <v>77</v>
      </c>
      <c r="AN50" s="1"/>
      <c r="AR50" s="1"/>
      <c r="BP50" s="16" t="str">
        <f t="shared" si="12"/>
        <v/>
      </c>
    </row>
    <row r="51" spans="1:68" ht="17.25" thickBot="1">
      <c r="A51" s="2"/>
      <c r="B51" s="70"/>
      <c r="C51" s="148"/>
      <c r="D51" s="65"/>
      <c r="E51" s="159"/>
      <c r="F51" s="65"/>
      <c r="G51" s="159"/>
      <c r="H51" s="65"/>
      <c r="I51" s="159"/>
      <c r="J51" s="65"/>
      <c r="K51" s="159"/>
      <c r="L51" s="65"/>
      <c r="M51" s="159"/>
      <c r="N51" s="65"/>
      <c r="O51" s="159"/>
      <c r="P51" s="64"/>
      <c r="R51" s="134"/>
      <c r="V51" s="38"/>
      <c r="W51" s="38"/>
      <c r="Z51" s="38"/>
      <c r="AB51" s="32" t="s">
        <v>32</v>
      </c>
      <c r="AC51" s="75" t="s">
        <v>77</v>
      </c>
      <c r="AE51" s="76" t="s">
        <v>49</v>
      </c>
      <c r="AG51" s="75" t="s">
        <v>54</v>
      </c>
      <c r="AI51" s="35" t="str">
        <f>IF($C42=Z5,"",IF($C42=Z27,"","42-Vall d'Aran"))</f>
        <v>42-Vall d'Aran</v>
      </c>
      <c r="AJ51" s="40" t="s">
        <v>78</v>
      </c>
      <c r="AN51" s="1"/>
      <c r="AR51" s="1"/>
      <c r="BP51" s="16" t="str">
        <f t="shared" si="12"/>
        <v/>
      </c>
    </row>
    <row r="52" spans="1:68" ht="16.5" thickBot="1">
      <c r="AB52" s="32" t="s">
        <v>8</v>
      </c>
      <c r="AC52" s="76" t="s">
        <v>81</v>
      </c>
      <c r="AG52" s="75" t="s">
        <v>44</v>
      </c>
      <c r="AI52" s="35" t="str">
        <f>IF($C43=Z7,"",IF($C43=Z11,"",IF($C43=Z13,"",IF($C43=Z42,"","43-VallèsOccidental"))))</f>
        <v>43-VallèsOccidental</v>
      </c>
      <c r="AJ52" s="40" t="s">
        <v>79</v>
      </c>
      <c r="AR52" s="1"/>
      <c r="BP52" s="16" t="str">
        <f t="shared" si="12"/>
        <v/>
      </c>
    </row>
    <row r="53" spans="1:68" ht="16.5" thickBot="1">
      <c r="AB53" s="32" t="s">
        <v>30</v>
      </c>
      <c r="AE53" s="77" t="s">
        <v>136</v>
      </c>
      <c r="AG53" s="75" t="s">
        <v>41</v>
      </c>
      <c r="AI53" s="43" t="str">
        <f>IF($C44=Z13,"",IF($C44=Z41,"",IF($C44=Z7,"",IF($C44=Z25,"",IF($C44=Z35,"",IF($C43=Z21,"","44-Vallès Oriental"))))))</f>
        <v>44-Vallès Oriental</v>
      </c>
      <c r="AJ53" s="40" t="s">
        <v>80</v>
      </c>
      <c r="AR53" s="1"/>
      <c r="BP53" s="16" t="str">
        <f t="shared" si="12"/>
        <v/>
      </c>
    </row>
    <row r="54" spans="1:68" ht="16.5" thickBot="1">
      <c r="AB54" s="32" t="s">
        <v>34</v>
      </c>
      <c r="AC54" s="77" t="s">
        <v>77</v>
      </c>
      <c r="AE54" s="75" t="s">
        <v>45</v>
      </c>
      <c r="AG54" s="76" t="s">
        <v>50</v>
      </c>
      <c r="AI54" s="41"/>
      <c r="AJ54" s="4"/>
      <c r="AR54" s="1"/>
      <c r="BP54" s="16"/>
    </row>
    <row r="55" spans="1:68" ht="16.5" thickBot="1">
      <c r="S55">
        <f>42-$AF$12</f>
        <v>0</v>
      </c>
      <c r="AC55" s="75" t="s">
        <v>81</v>
      </c>
      <c r="AE55" s="75" t="s">
        <v>80</v>
      </c>
      <c r="AI55" s="41"/>
      <c r="AJ55" s="4"/>
      <c r="AR55" s="1"/>
      <c r="BP55" s="16"/>
    </row>
    <row r="56" spans="1:68" ht="15.75">
      <c r="AC56" s="75" t="s">
        <v>71</v>
      </c>
      <c r="AE56" s="75" t="s">
        <v>59</v>
      </c>
      <c r="AG56" s="86" t="s">
        <v>145</v>
      </c>
      <c r="AI56" s="41"/>
      <c r="AJ56" s="4"/>
      <c r="AR56" s="1"/>
      <c r="BP56" s="16"/>
    </row>
    <row r="57" spans="1:68" ht="15.75">
      <c r="AC57" s="75" t="s">
        <v>54</v>
      </c>
      <c r="AE57" s="75" t="s">
        <v>51</v>
      </c>
      <c r="AG57" s="82" t="s">
        <v>39</v>
      </c>
      <c r="AI57" s="41"/>
      <c r="AJ57" s="4"/>
      <c r="AR57" s="1"/>
      <c r="BP57" s="16"/>
    </row>
    <row r="58" spans="1:68" ht="16.5" thickBot="1">
      <c r="AC58" s="75" t="s">
        <v>56</v>
      </c>
      <c r="AE58" s="76" t="s">
        <v>49</v>
      </c>
      <c r="AG58" s="82" t="s">
        <v>46</v>
      </c>
      <c r="AI58" s="41"/>
      <c r="AJ58" s="4"/>
      <c r="AR58" s="1"/>
      <c r="BP58" s="16"/>
    </row>
    <row r="59" spans="1:68" ht="16.5" thickBot="1">
      <c r="AC59" s="76" t="s">
        <v>66</v>
      </c>
      <c r="AG59" s="75" t="s">
        <v>68</v>
      </c>
      <c r="AI59" s="41"/>
      <c r="AJ59" s="4"/>
      <c r="AR59" s="1"/>
      <c r="BP59" s="16"/>
    </row>
    <row r="60" spans="1:68" ht="16.5" thickBot="1">
      <c r="AE60" s="86" t="s">
        <v>137</v>
      </c>
      <c r="AG60" s="82" t="s">
        <v>56</v>
      </c>
      <c r="AI60" s="41"/>
      <c r="AJ60" s="4"/>
      <c r="AR60" s="1"/>
      <c r="BP60" s="16"/>
    </row>
    <row r="61" spans="1:68" ht="15.75">
      <c r="AC61" s="77" t="s">
        <v>134</v>
      </c>
      <c r="AE61" s="75" t="s">
        <v>51</v>
      </c>
      <c r="AG61" s="82" t="s">
        <v>77</v>
      </c>
      <c r="AI61" s="42"/>
      <c r="AJ61" s="4"/>
      <c r="AR61" s="5"/>
      <c r="BP61" s="17"/>
    </row>
    <row r="62" spans="1:68" ht="15.75">
      <c r="AC62" s="75" t="s">
        <v>81</v>
      </c>
      <c r="AE62" s="75" t="s">
        <v>79</v>
      </c>
      <c r="AG62" s="75" t="s">
        <v>71</v>
      </c>
      <c r="AI62" s="37"/>
      <c r="AJ62" s="3"/>
      <c r="AR62" s="1"/>
      <c r="BP62" s="18">
        <f>SUM(BP12:BP61)</f>
        <v>0</v>
      </c>
    </row>
    <row r="63" spans="1:68" ht="15.75" thickBot="1">
      <c r="AC63" s="75" t="s">
        <v>77</v>
      </c>
      <c r="AE63" s="75" t="s">
        <v>45</v>
      </c>
      <c r="AG63" s="76" t="s">
        <v>44</v>
      </c>
    </row>
    <row r="64" spans="1:68">
      <c r="AC64" s="75" t="s">
        <v>56</v>
      </c>
      <c r="AE64" s="75" t="s">
        <v>44</v>
      </c>
    </row>
    <row r="65" spans="29:31" ht="15.75" thickBot="1">
      <c r="AC65" s="76" t="s">
        <v>72</v>
      </c>
      <c r="AE65" s="75" t="s">
        <v>41</v>
      </c>
    </row>
    <row r="66" spans="29:31" ht="15.75" thickBot="1">
      <c r="AE66" s="76" t="s">
        <v>55</v>
      </c>
    </row>
    <row r="67" spans="29:31" ht="15.75" thickBot="1">
      <c r="AC67" s="77" t="s">
        <v>72</v>
      </c>
    </row>
    <row r="68" spans="29:31">
      <c r="AC68" s="75" t="s">
        <v>81</v>
      </c>
      <c r="AE68" s="86" t="s">
        <v>44</v>
      </c>
    </row>
    <row r="69" spans="29:31">
      <c r="AC69" s="75" t="s">
        <v>66</v>
      </c>
      <c r="AE69" s="75" t="s">
        <v>49</v>
      </c>
    </row>
    <row r="70" spans="29:31">
      <c r="AC70" s="75" t="s">
        <v>56</v>
      </c>
      <c r="AE70" s="75" t="s">
        <v>45</v>
      </c>
    </row>
    <row r="71" spans="29:31" ht="15.75" thickBot="1">
      <c r="AC71" s="76" t="s">
        <v>69</v>
      </c>
      <c r="AE71" s="75" t="s">
        <v>74</v>
      </c>
    </row>
    <row r="72" spans="29:31" ht="15.75" thickBot="1">
      <c r="AE72" s="75" t="s">
        <v>71</v>
      </c>
    </row>
    <row r="73" spans="29:31">
      <c r="AC73" s="86" t="s">
        <v>56</v>
      </c>
      <c r="AE73" s="75" t="s">
        <v>54</v>
      </c>
    </row>
    <row r="74" spans="29:31">
      <c r="AC74" s="75" t="s">
        <v>72</v>
      </c>
      <c r="AE74" s="75" t="s">
        <v>39</v>
      </c>
    </row>
    <row r="75" spans="29:31" ht="15.75" thickBot="1">
      <c r="AC75" s="75" t="s">
        <v>66</v>
      </c>
      <c r="AE75" s="76" t="s">
        <v>41</v>
      </c>
    </row>
    <row r="76" spans="29:31" ht="15.75" thickBot="1">
      <c r="AC76" s="75" t="s">
        <v>77</v>
      </c>
    </row>
    <row r="77" spans="29:31">
      <c r="AC77" s="75" t="s">
        <v>54</v>
      </c>
      <c r="AE77" s="86" t="s">
        <v>138</v>
      </c>
    </row>
    <row r="78" spans="29:31">
      <c r="AC78" s="75" t="s">
        <v>68</v>
      </c>
      <c r="AE78" s="75" t="s">
        <v>49</v>
      </c>
    </row>
    <row r="79" spans="29:31" ht="15.75" thickBot="1">
      <c r="AC79" s="76" t="s">
        <v>69</v>
      </c>
      <c r="AE79" s="75" t="s">
        <v>44</v>
      </c>
    </row>
    <row r="80" spans="29:31">
      <c r="AE80" s="75" t="s">
        <v>39</v>
      </c>
    </row>
    <row r="81" spans="31:31">
      <c r="AE81" s="75" t="s">
        <v>50</v>
      </c>
    </row>
    <row r="82" spans="31:31" ht="15.75" thickBot="1">
      <c r="AE82" s="76" t="s">
        <v>55</v>
      </c>
    </row>
    <row r="84" spans="31:31" ht="15.75" thickBot="1"/>
    <row r="85" spans="31:31">
      <c r="AE85" s="86" t="s">
        <v>55</v>
      </c>
    </row>
    <row r="86" spans="31:31">
      <c r="AE86" s="75" t="s">
        <v>49</v>
      </c>
    </row>
    <row r="87" spans="31:31">
      <c r="AE87" s="75" t="s">
        <v>41</v>
      </c>
    </row>
    <row r="88" spans="31:31" ht="15.75" thickBot="1">
      <c r="AE88" s="76" t="s">
        <v>50</v>
      </c>
    </row>
  </sheetData>
  <sheetProtection password="CF58" sheet="1" objects="1" scenarios="1"/>
  <dataValidations count="44">
    <dataValidation type="list" allowBlank="1" showInputMessage="1" showErrorMessage="1" sqref="Q9 AE27">
      <formula1>Bages</formula1>
    </dataValidation>
    <dataValidation type="list" allowBlank="1" showInputMessage="1" showErrorMessage="1" sqref="I46">
      <formula1>Vermont</formula1>
    </dataValidation>
    <dataValidation type="list" allowBlank="1" showInputMessage="1" showErrorMessage="1" sqref="K50">
      <formula1>Wisconsin</formula1>
    </dataValidation>
    <dataValidation type="list" allowBlank="1" showInputMessage="1" showErrorMessage="1" sqref="O3">
      <formula1>AltCamp</formula1>
    </dataValidation>
    <dataValidation type="list" allowBlank="1" showInputMessage="1" showErrorMessage="1" sqref="K4">
      <formula1>AltEmpordà</formula1>
    </dataValidation>
    <dataValidation type="list" allowBlank="1" showInputMessage="1" showErrorMessage="1" sqref="M5">
      <formula1>AltPenedès</formula1>
    </dataValidation>
    <dataValidation type="list" allowBlank="1" showInputMessage="1" showErrorMessage="1" sqref="Q8">
      <formula1>Anoia</formula1>
    </dataValidation>
    <dataValidation type="list" allowBlank="1" showInputMessage="1" showErrorMessage="1" sqref="O6">
      <formula1>AltUrgell</formula1>
    </dataValidation>
    <dataValidation type="list" allowBlank="1" showInputMessage="1" showErrorMessage="1" sqref="I7">
      <formula1>AltaRibagorça</formula1>
    </dataValidation>
    <dataValidation type="list" allowBlank="1" showInputMessage="1" showErrorMessage="1" sqref="O10">
      <formula1>BaixCamp</formula1>
    </dataValidation>
    <dataValidation type="list" allowBlank="1" showInputMessage="1" showErrorMessage="1" sqref="K11">
      <formula1>$AG$5:$AG$8</formula1>
    </dataValidation>
    <dataValidation type="list" allowBlank="1" showInputMessage="1" showErrorMessage="1" sqref="I12">
      <formula1>BaixEmpordà</formula1>
    </dataValidation>
    <dataValidation type="list" allowBlank="1" showInputMessage="1" showErrorMessage="1" sqref="O13">
      <formula1>BaixLlobregat</formula1>
    </dataValidation>
    <dataValidation type="list" allowBlank="1" showInputMessage="1" showErrorMessage="1" sqref="K14">
      <formula1>BaixPenedès</formula1>
    </dataValidation>
    <dataValidation type="list" allowBlank="1" showInputMessage="1" showErrorMessage="1" sqref="K15">
      <formula1>Barcelonès</formula1>
    </dataValidation>
    <dataValidation type="list" allowBlank="1" showInputMessage="1" showErrorMessage="1" sqref="O16">
      <formula1>Berguedà</formula1>
    </dataValidation>
    <dataValidation type="list" allowBlank="1" showInputMessage="1" showErrorMessage="1" sqref="I17">
      <formula1>Cerdanya</formula1>
    </dataValidation>
    <dataValidation type="list" allowBlank="1" showInputMessage="1" showErrorMessage="1" sqref="Q18">
      <formula1>ConcadeBarberà</formula1>
    </dataValidation>
    <dataValidation type="list" allowBlank="1" showInputMessage="1" showErrorMessage="1" sqref="I19">
      <formula1>Garraf</formula1>
    </dataValidation>
    <dataValidation type="list" allowBlank="1" showInputMessage="1" showErrorMessage="1" sqref="O20">
      <formula1>Garrigues</formula1>
    </dataValidation>
    <dataValidation type="list" allowBlank="1" showInputMessage="1" showErrorMessage="1" sqref="O21">
      <formula1>Garrotxa</formula1>
    </dataValidation>
    <dataValidation type="list" allowBlank="1" showInputMessage="1" showErrorMessage="1" sqref="M22">
      <formula1>Gironès</formula1>
    </dataValidation>
    <dataValidation type="list" allowBlank="1" showInputMessage="1" showErrorMessage="1" sqref="I23">
      <formula1>Maresme</formula1>
    </dataValidation>
    <dataValidation type="list" allowBlank="1" showInputMessage="1" showErrorMessage="1" sqref="K24">
      <formula1>Moianès</formula1>
    </dataValidation>
    <dataValidation type="list" allowBlank="1" showInputMessage="1" showErrorMessage="1" sqref="E25">
      <formula1>Montsià</formula1>
    </dataValidation>
    <dataValidation type="list" allowBlank="1" showInputMessage="1" showErrorMessage="1" sqref="Q26">
      <formula1>Noguera</formula1>
    </dataValidation>
    <dataValidation type="list" allowBlank="1" showInputMessage="1" showErrorMessage="1" sqref="Q27">
      <formula1>Osona</formula1>
    </dataValidation>
    <dataValidation type="list" allowBlank="1" showInputMessage="1" showErrorMessage="1" sqref="K28">
      <formula1>PallarsJussà</formula1>
    </dataValidation>
    <dataValidation type="list" allowBlank="1" showInputMessage="1" showErrorMessage="1" sqref="K29">
      <formula1>PallarsSobirà</formula1>
    </dataValidation>
    <dataValidation type="list" allowBlank="1" showInputMessage="1" showErrorMessage="1" sqref="K30">
      <formula1>PladUrgell</formula1>
    </dataValidation>
    <dataValidation type="list" allowBlank="1" showInputMessage="1" showErrorMessage="1" sqref="I31">
      <formula1>PladelEstany</formula1>
    </dataValidation>
    <dataValidation type="list" allowBlank="1" showInputMessage="1" showErrorMessage="1" sqref="K32">
      <formula1>Priorat</formula1>
    </dataValidation>
    <dataValidation type="list" allowBlank="1" showInputMessage="1" showErrorMessage="1" sqref="O33">
      <formula1>RiberadEbre</formula1>
    </dataValidation>
    <dataValidation type="list" allowBlank="1" showInputMessage="1" showErrorMessage="1" sqref="K34">
      <formula1>Ripollès</formula1>
    </dataValidation>
    <dataValidation type="list" allowBlank="1" showInputMessage="1" showErrorMessage="1" sqref="M35">
      <formula1>Segarra</formula1>
    </dataValidation>
    <dataValidation type="list" allowBlank="1" showInputMessage="1" showErrorMessage="1" sqref="K36">
      <formula1>Segrià</formula1>
    </dataValidation>
    <dataValidation type="list" allowBlank="1" showInputMessage="1" showErrorMessage="1" sqref="O37">
      <formula1>$AA$34:$AA$39</formula1>
    </dataValidation>
    <dataValidation type="list" allowBlank="1" showInputMessage="1" showErrorMessage="1" sqref="O38">
      <formula1>Solsonès</formula1>
    </dataValidation>
    <dataValidation type="list" allowBlank="1" showInputMessage="1" showErrorMessage="1" sqref="I39">
      <formula1>Tarragonè</formula1>
    </dataValidation>
    <dataValidation type="list" allowBlank="1" showInputMessage="1" showErrorMessage="1" sqref="I40 G40">
      <formula1>TerraAlta</formula1>
    </dataValidation>
    <dataValidation type="list" allowBlank="1" showInputMessage="1" showErrorMessage="1" sqref="M41">
      <formula1>Urgell</formula1>
    </dataValidation>
    <dataValidation type="list" allowBlank="1" showInputMessage="1" showErrorMessage="1" sqref="G42">
      <formula1>ValldAran</formula1>
    </dataValidation>
    <dataValidation type="list" allowBlank="1" showInputMessage="1" showErrorMessage="1" sqref="M43">
      <formula1>VallèsOccidental</formula1>
    </dataValidation>
    <dataValidation type="list" allowBlank="1" showInputMessage="1" showErrorMessage="1" sqref="O44">
      <formula1>VallèsOriental</formula1>
    </dataValidation>
  </dataValidation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H12:AI53"/>
  <sheetViews>
    <sheetView topLeftCell="N19" workbookViewId="0">
      <selection activeCell="AI33" sqref="AI33"/>
    </sheetView>
  </sheetViews>
  <sheetFormatPr baseColWidth="10" defaultRowHeight="15"/>
  <cols>
    <col min="35" max="35" width="16.28515625" customWidth="1"/>
  </cols>
  <sheetData>
    <row r="12" spans="35:35" ht="15.75">
      <c r="AI12" s="45" t="s">
        <v>83</v>
      </c>
    </row>
    <row r="13" spans="35:35" ht="15.75">
      <c r="AI13" s="45" t="s">
        <v>84</v>
      </c>
    </row>
    <row r="14" spans="35:35" ht="15.75">
      <c r="AI14" s="44" t="s">
        <v>85</v>
      </c>
    </row>
    <row r="15" spans="35:35" ht="15.75">
      <c r="AI15" s="45" t="s">
        <v>86</v>
      </c>
    </row>
    <row r="16" spans="35:35" ht="15.75">
      <c r="AI16" s="45" t="s">
        <v>87</v>
      </c>
    </row>
    <row r="17" spans="35:35" ht="15.75">
      <c r="AI17" s="45" t="s">
        <v>88</v>
      </c>
    </row>
    <row r="18" spans="35:35" ht="15.75">
      <c r="AI18" s="45" t="s">
        <v>89</v>
      </c>
    </row>
    <row r="19" spans="35:35" ht="15.75">
      <c r="AI19" s="45" t="s">
        <v>90</v>
      </c>
    </row>
    <row r="20" spans="35:35" ht="15.75">
      <c r="AI20" s="45" t="s">
        <v>91</v>
      </c>
    </row>
    <row r="21" spans="35:35" ht="15.75">
      <c r="AI21" s="45" t="s">
        <v>92</v>
      </c>
    </row>
    <row r="22" spans="35:35" ht="15.75">
      <c r="AI22" s="45" t="s">
        <v>93</v>
      </c>
    </row>
    <row r="23" spans="35:35" ht="18.75">
      <c r="AI23" s="47" t="s">
        <v>94</v>
      </c>
    </row>
    <row r="24" spans="35:35" ht="15.75">
      <c r="AI24" s="45" t="s">
        <v>95</v>
      </c>
    </row>
    <row r="25" spans="35:35" ht="15.75">
      <c r="AI25" s="45" t="s">
        <v>96</v>
      </c>
    </row>
    <row r="26" spans="35:35" ht="15.75">
      <c r="AI26" s="45" t="s">
        <v>97</v>
      </c>
    </row>
    <row r="27" spans="35:35" ht="15.75">
      <c r="AI27" s="45" t="s">
        <v>98</v>
      </c>
    </row>
    <row r="28" spans="35:35" ht="15.75">
      <c r="AI28" s="45" t="s">
        <v>99</v>
      </c>
    </row>
    <row r="29" spans="35:35" ht="15.75">
      <c r="AI29" s="45" t="s">
        <v>100</v>
      </c>
    </row>
    <row r="30" spans="35:35" ht="15.75">
      <c r="AI30" s="46" t="s">
        <v>101</v>
      </c>
    </row>
    <row r="31" spans="35:35" ht="15.75">
      <c r="AI31" s="45" t="s">
        <v>102</v>
      </c>
    </row>
    <row r="32" spans="35:35" ht="15.75">
      <c r="AI32" s="45" t="s">
        <v>103</v>
      </c>
    </row>
    <row r="33" spans="34:35" ht="15.75">
      <c r="AH33" t="s">
        <v>60</v>
      </c>
      <c r="AI33" s="45" t="s">
        <v>124</v>
      </c>
    </row>
    <row r="34" spans="34:35" ht="15.75">
      <c r="AI34" s="45" t="s">
        <v>104</v>
      </c>
    </row>
    <row r="35" spans="34:35" ht="15.75">
      <c r="AI35" s="45" t="s">
        <v>105</v>
      </c>
    </row>
    <row r="36" spans="34:35" ht="15.75">
      <c r="AI36" s="45" t="s">
        <v>106</v>
      </c>
    </row>
    <row r="37" spans="34:35" ht="15.75">
      <c r="AI37" s="45" t="s">
        <v>107</v>
      </c>
    </row>
    <row r="38" spans="34:35" ht="15.75">
      <c r="AI38" s="45" t="s">
        <v>108</v>
      </c>
    </row>
    <row r="39" spans="34:35" ht="15.75">
      <c r="AI39" s="45" t="s">
        <v>109</v>
      </c>
    </row>
    <row r="40" spans="34:35" ht="15.75">
      <c r="AI40" s="45" t="s">
        <v>110</v>
      </c>
    </row>
    <row r="41" spans="34:35" ht="15.75">
      <c r="AI41" s="45" t="s">
        <v>111</v>
      </c>
    </row>
    <row r="42" spans="34:35" ht="15.75">
      <c r="AI42" s="45" t="s">
        <v>112</v>
      </c>
    </row>
    <row r="43" spans="34:35" ht="15.75">
      <c r="AI43" s="45" t="s">
        <v>113</v>
      </c>
    </row>
    <row r="44" spans="34:35" ht="15.75">
      <c r="AI44" s="45" t="s">
        <v>114</v>
      </c>
    </row>
    <row r="45" spans="34:35" ht="15.75">
      <c r="AI45" s="45" t="s">
        <v>115</v>
      </c>
    </row>
    <row r="46" spans="34:35" ht="15.75">
      <c r="AI46" s="45" t="s">
        <v>116</v>
      </c>
    </row>
    <row r="47" spans="34:35" ht="15.75">
      <c r="AI47" s="45" t="s">
        <v>117</v>
      </c>
    </row>
    <row r="48" spans="34:35" ht="15.75">
      <c r="AI48" s="45" t="s">
        <v>118</v>
      </c>
    </row>
    <row r="49" spans="35:35" ht="15.75">
      <c r="AI49" s="45" t="s">
        <v>119</v>
      </c>
    </row>
    <row r="50" spans="35:35" ht="15.75">
      <c r="AI50" s="45" t="s">
        <v>120</v>
      </c>
    </row>
    <row r="51" spans="35:35" ht="15.75">
      <c r="AI51" s="45" t="s">
        <v>121</v>
      </c>
    </row>
    <row r="52" spans="35:35" ht="15.75">
      <c r="AI52" s="45" t="s">
        <v>122</v>
      </c>
    </row>
    <row r="53" spans="35:35" ht="15.75">
      <c r="AI53" s="45" t="s">
        <v>123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42</vt:i4>
      </vt:variant>
    </vt:vector>
  </HeadingPairs>
  <TitlesOfParts>
    <vt:vector size="45" baseType="lpstr">
      <vt:lpstr>Hoja1</vt:lpstr>
      <vt:lpstr>Hoja2</vt:lpstr>
      <vt:lpstr>Hoja3</vt:lpstr>
      <vt:lpstr>AltaRibagorça</vt:lpstr>
      <vt:lpstr>AltCamp</vt:lpstr>
      <vt:lpstr>AltEmpordà</vt:lpstr>
      <vt:lpstr>AltPenedès</vt:lpstr>
      <vt:lpstr>AltUrgell</vt:lpstr>
      <vt:lpstr>Anoia</vt:lpstr>
      <vt:lpstr>Bages</vt:lpstr>
      <vt:lpstr>BaixCamp</vt:lpstr>
      <vt:lpstr>BaixEbre</vt:lpstr>
      <vt:lpstr>BaixEmpordà</vt:lpstr>
      <vt:lpstr>BaixLlobregat</vt:lpstr>
      <vt:lpstr>BaixPenedès</vt:lpstr>
      <vt:lpstr>Barcelonès</vt:lpstr>
      <vt:lpstr>Berguedà</vt:lpstr>
      <vt:lpstr>Cerdanya</vt:lpstr>
      <vt:lpstr>ConcadeBarberà</vt:lpstr>
      <vt:lpstr>Garraf</vt:lpstr>
      <vt:lpstr>Garrigues</vt:lpstr>
      <vt:lpstr>Garrotxa</vt:lpstr>
      <vt:lpstr>Gironès</vt:lpstr>
      <vt:lpstr>Maresme</vt:lpstr>
      <vt:lpstr>Moianès</vt:lpstr>
      <vt:lpstr>Montsià</vt:lpstr>
      <vt:lpstr>Noguera</vt:lpstr>
      <vt:lpstr>Osona</vt:lpstr>
      <vt:lpstr>PallarsJussà</vt:lpstr>
      <vt:lpstr>PallarsSobirà</vt:lpstr>
      <vt:lpstr>PladelEstany</vt:lpstr>
      <vt:lpstr>PladUrgell</vt:lpstr>
      <vt:lpstr>Priorat</vt:lpstr>
      <vt:lpstr>RiberadEbre</vt:lpstr>
      <vt:lpstr>Ripollès</vt:lpstr>
      <vt:lpstr>Segarra</vt:lpstr>
      <vt:lpstr>Segrià</vt:lpstr>
      <vt:lpstr>Selva</vt:lpstr>
      <vt:lpstr>Solsonès</vt:lpstr>
      <vt:lpstr>Tarragonè</vt:lpstr>
      <vt:lpstr>TerraAlta</vt:lpstr>
      <vt:lpstr>Urgell</vt:lpstr>
      <vt:lpstr>ValldAran</vt:lpstr>
      <vt:lpstr>VallèsOccidental</vt:lpstr>
      <vt:lpstr>VallèsOriental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2018-10-02T11:01:36Z</dcterms:created>
  <dcterms:modified xsi:type="dcterms:W3CDTF">2019-11-16T12:09:40Z</dcterms:modified>
</cp:coreProperties>
</file>