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515" windowHeight="12585"/>
  </bookViews>
  <sheets>
    <sheet name="Hoja2" sheetId="2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CR12" i="2"/>
  <c r="CR13"/>
  <c r="CR14"/>
  <c r="CR11"/>
  <c r="AL66"/>
  <c r="AI39"/>
  <c r="BV20"/>
  <c r="H19" i="3"/>
  <c r="J14" i="2"/>
  <c r="U56"/>
  <c r="BB68"/>
  <c r="AP59"/>
  <c r="AP58"/>
  <c r="I65"/>
  <c r="N81"/>
  <c r="H84"/>
  <c r="H85"/>
  <c r="R89"/>
  <c r="N86"/>
  <c r="P92"/>
  <c r="V99"/>
  <c r="W95"/>
  <c r="AL64"/>
  <c r="P68"/>
  <c r="I29"/>
  <c r="P38"/>
  <c r="AA39"/>
  <c r="AG50"/>
  <c r="AN54"/>
  <c r="BU40"/>
  <c r="BW35"/>
  <c r="BR37"/>
  <c r="CC28"/>
  <c r="CC34"/>
  <c r="CC43"/>
  <c r="BQ32"/>
  <c r="AP25"/>
  <c r="J12"/>
  <c r="M17"/>
  <c r="L21"/>
  <c r="BG46"/>
  <c r="BO51"/>
  <c r="AZ51"/>
  <c r="AV51"/>
  <c r="BE49"/>
  <c r="BY49"/>
  <c r="BO41"/>
  <c r="BG36"/>
  <c r="BB21"/>
  <c r="BB27"/>
  <c r="AG78"/>
  <c r="AB66"/>
  <c r="BB64"/>
  <c r="BB61"/>
  <c r="BR53"/>
  <c r="BR19"/>
  <c r="CG26"/>
  <c r="CG22"/>
  <c r="BT25"/>
  <c r="BK33"/>
  <c r="BJ32"/>
  <c r="AF25"/>
  <c r="AD24"/>
  <c r="U15"/>
  <c r="U16"/>
  <c r="AQ28"/>
  <c r="AQ27"/>
  <c r="N80"/>
  <c r="N79"/>
  <c r="K73"/>
  <c r="L43"/>
  <c r="CQ67"/>
  <c r="H43" i="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8"/>
  <c r="H17"/>
  <c r="H16"/>
  <c r="H15"/>
  <c r="H14"/>
  <c r="H13"/>
  <c r="H12"/>
  <c r="H11"/>
  <c r="H10"/>
  <c r="H9"/>
  <c r="H8"/>
  <c r="H7"/>
  <c r="H6"/>
  <c r="H5"/>
  <c r="H4"/>
  <c r="H3"/>
  <c r="H2"/>
  <c r="BD57" i="2"/>
  <c r="Z62"/>
  <c r="G78"/>
  <c r="AH74"/>
  <c r="AI33"/>
  <c r="K57"/>
  <c r="AG58"/>
  <c r="U77"/>
  <c r="BU29"/>
  <c r="X21"/>
  <c r="W53"/>
  <c r="T31"/>
  <c r="BD33"/>
  <c r="U46"/>
  <c r="AZ40"/>
  <c r="BL26"/>
  <c r="T62"/>
  <c r="AX66"/>
  <c r="AF64"/>
  <c r="AR34"/>
  <c r="AR18"/>
  <c r="BG66"/>
  <c r="AQ66"/>
  <c r="AB77"/>
  <c r="AM49"/>
  <c r="AQ45"/>
  <c r="M27"/>
  <c r="AA31"/>
  <c r="AT64"/>
  <c r="AE71"/>
  <c r="CR24"/>
  <c r="CR30"/>
  <c r="CR52"/>
  <c r="CR51"/>
  <c r="CR50"/>
  <c r="CR49"/>
  <c r="CR48"/>
  <c r="CR47"/>
  <c r="CR46"/>
  <c r="CR45"/>
  <c r="CR44"/>
  <c r="CR43"/>
  <c r="CR42"/>
  <c r="CR41"/>
  <c r="CR40"/>
  <c r="CR39"/>
  <c r="CR38"/>
  <c r="CR37"/>
  <c r="CR36"/>
  <c r="CR35"/>
  <c r="CR34"/>
  <c r="CR33"/>
  <c r="CR32"/>
  <c r="CR31"/>
  <c r="CR29"/>
  <c r="CR28"/>
  <c r="CR27"/>
  <c r="CR26"/>
  <c r="CR25"/>
  <c r="CR23"/>
  <c r="CR22"/>
  <c r="CR21"/>
  <c r="CR20"/>
  <c r="CR19"/>
  <c r="CR15"/>
  <c r="CR18"/>
  <c r="CR16"/>
  <c r="CR17"/>
  <c r="CP41" l="1"/>
  <c r="CP17"/>
  <c r="CP33"/>
  <c r="CP53"/>
  <c r="CP25"/>
  <c r="CP21"/>
  <c r="CP29"/>
  <c r="CP37"/>
  <c r="CP45"/>
  <c r="CP19"/>
  <c r="CP23"/>
  <c r="CP27"/>
  <c r="CP31"/>
  <c r="CP35"/>
  <c r="CP39"/>
  <c r="CP43"/>
  <c r="CP47"/>
  <c r="CP51"/>
  <c r="CP55"/>
  <c r="CP49"/>
  <c r="H44" i="3"/>
  <c r="H45" s="1"/>
  <c r="AX89" i="2" s="1"/>
  <c r="BZ60" l="1"/>
  <c r="AN11"/>
</calcChain>
</file>

<file path=xl/sharedStrings.xml><?xml version="1.0" encoding="utf-8"?>
<sst xmlns="http://schemas.openxmlformats.org/spreadsheetml/2006/main" count="150" uniqueCount="146">
  <si>
    <t>VALL D'ARAN</t>
  </si>
  <si>
    <t>PALLARS SOBIRÀ</t>
  </si>
  <si>
    <t>ALTA RIBAGORÇA</t>
  </si>
  <si>
    <t>PALLARS JUSSÀ</t>
  </si>
  <si>
    <t>NOGUERA</t>
  </si>
  <si>
    <t>SEGRIÀ</t>
  </si>
  <si>
    <t>RIBERA D'EBRE</t>
  </si>
  <si>
    <t>TERRA ALTA</t>
  </si>
  <si>
    <t>BAIX EBRE</t>
  </si>
  <si>
    <t>MONTSIÀ</t>
  </si>
  <si>
    <t>ALT URGELL</t>
  </si>
  <si>
    <t>CERDANYA</t>
  </si>
  <si>
    <t>RIPOLLÈS</t>
  </si>
  <si>
    <t>GARROTXA</t>
  </si>
  <si>
    <t>ALT EMPORDÀ</t>
  </si>
  <si>
    <t>PLA DE L'ESTANY</t>
  </si>
  <si>
    <t>GIRONÈS</t>
  </si>
  <si>
    <t>BAIX EMPORDÀ</t>
  </si>
  <si>
    <t>SELVA</t>
  </si>
  <si>
    <t>OSONA</t>
  </si>
  <si>
    <t>VALLÈS ORIENTAL</t>
  </si>
  <si>
    <t>SOLSONÈS</t>
  </si>
  <si>
    <t>BERGUEDÀ</t>
  </si>
  <si>
    <t>PLA D'URGELL</t>
  </si>
  <si>
    <t>BARCELONÈS</t>
  </si>
  <si>
    <t>BAIX LLOBREGAT</t>
  </si>
  <si>
    <t>GARRAF</t>
  </si>
  <si>
    <t>BAIX PENEDÈS</t>
  </si>
  <si>
    <t>TARRAGONÈS</t>
  </si>
  <si>
    <t>BAIX CAMP</t>
  </si>
  <si>
    <t>PRIORAT</t>
  </si>
  <si>
    <t>GARRIGUES</t>
  </si>
  <si>
    <t>URGELL</t>
  </si>
  <si>
    <t>CONCA DE BARBERÀ</t>
  </si>
  <si>
    <t>BAGES</t>
  </si>
  <si>
    <t>VALLÈS OCCIDENTAL</t>
  </si>
  <si>
    <t>SEGARRA</t>
  </si>
  <si>
    <t>ANOIA</t>
  </si>
  <si>
    <t>ALT CAMP</t>
  </si>
  <si>
    <t>ALT PENEDÈS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</si>
  <si>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</si>
  <si>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</si>
  <si>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</si>
  <si>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</si>
  <si>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</si>
  <si>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</si>
  <si>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</si>
  <si>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</si>
  <si>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</si>
  <si>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</si>
  <si>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</si>
  <si>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</si>
  <si>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</si>
  <si>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</si>
  <si>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</si>
  <si>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</si>
  <si>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</si>
  <si>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</si>
  <si>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</si>
  <si>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</si>
  <si>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</si>
  <si>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Moianès</t>
  </si>
  <si>
    <t>Montsià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</si>
  <si>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</si>
  <si>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</si>
  <si>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</si>
  <si>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</si>
  <si>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</si>
  <si>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</si>
  <si>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</si>
  <si>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</si>
  <si>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</si>
  <si>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</si>
  <si>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</si>
  <si>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</si>
  <si>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</si>
  <si>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</si>
  <si>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</si>
  <si>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 d'Aran</t>
  </si>
  <si>
    <t>Vallès Occidental</t>
  </si>
  <si>
    <t>Vallès Oriental</t>
  </si>
  <si>
    <t>Valls</t>
  </si>
  <si>
    <t>Figueres</t>
  </si>
  <si>
    <t>Vilafranca del Penedès</t>
  </si>
  <si>
    <t>Igualada</t>
  </si>
  <si>
    <t>Manresa</t>
  </si>
  <si>
    <t>Reus</t>
  </si>
  <si>
    <t>Tortosa</t>
  </si>
  <si>
    <t>Sant Feliu de Llobregat</t>
  </si>
  <si>
    <t>Barcelona</t>
  </si>
  <si>
    <t>Berga</t>
  </si>
  <si>
    <t>Puigcerdà</t>
  </si>
  <si>
    <t>Montblanc</t>
  </si>
  <si>
    <t>Vilanova i la Geltrú</t>
  </si>
  <si>
    <t>Olot</t>
  </si>
  <si>
    <t>Girona</t>
  </si>
  <si>
    <t>Mataró</t>
  </si>
  <si>
    <t>Moià</t>
  </si>
  <si>
    <t>Amposta</t>
  </si>
  <si>
    <t>Balaguer</t>
  </si>
  <si>
    <t>Vic</t>
  </si>
  <si>
    <t>Tremp</t>
  </si>
  <si>
    <t>Sort</t>
  </si>
  <si>
    <t>Mollerussa</t>
  </si>
  <si>
    <t>Banyoles</t>
  </si>
  <si>
    <t>Falset</t>
  </si>
  <si>
    <t>Móra d'Ebre</t>
  </si>
  <si>
    <t>Ripoll</t>
  </si>
  <si>
    <t>Cervera</t>
  </si>
  <si>
    <t>Lleida</t>
  </si>
  <si>
    <t>Santa Coloma de Farners</t>
  </si>
  <si>
    <t>Solsona</t>
  </si>
  <si>
    <t>Tarragona</t>
  </si>
  <si>
    <t>Gandesa</t>
  </si>
  <si>
    <t>Tàrrega</t>
  </si>
  <si>
    <t>Granollers</t>
  </si>
  <si>
    <t>MARESME</t>
  </si>
  <si>
    <t>MOIANÈS</t>
  </si>
  <si>
    <t>Noguera</t>
  </si>
  <si>
    <t>Viella</t>
  </si>
  <si>
    <t>Sabadell</t>
  </si>
  <si>
    <t>Comarca</t>
  </si>
  <si>
    <t>Capital</t>
  </si>
  <si>
    <t>La Seu d'Urgell</t>
  </si>
  <si>
    <t>El Pont de Suert</t>
  </si>
  <si>
    <t>La Bisbal</t>
  </si>
  <si>
    <t>Les Borges Blanques</t>
  </si>
  <si>
    <t xml:space="preserve"> </t>
  </si>
  <si>
    <t xml:space="preserve">ET FALTEN     </t>
  </si>
  <si>
    <t>COMARQUES PER ACABAR EL MAPA</t>
  </si>
  <si>
    <t>Contesta la primera</t>
  </si>
  <si>
    <t>d'aquestes comarques</t>
  </si>
  <si>
    <t>Si no saps alguna capital</t>
  </si>
  <si>
    <t>escriu el seu nom aquí..........</t>
  </si>
  <si>
    <t>COMARCA</t>
  </si>
  <si>
    <t>CAPITAL</t>
  </si>
  <si>
    <t>FALTEN AQUESTES COMARQUES</t>
  </si>
  <si>
    <t>Si cal posa accent</t>
  </si>
  <si>
    <t>El Vendrell</t>
  </si>
  <si>
    <t>Hi ha dues columnes a la dreta. A la primera hi surt de manera aleatòria unes comarques. Aconsello escriure la primera començant per dalt. És perquè no caiguem en la rutina de sempre escriure pel mateix ordre.</t>
  </si>
  <si>
    <t>A la part inferior dreta hi ha un requadre de consulta per si has oblidat alguna capital. Escrius el nom de la comarca i et contesta la seva capital.</t>
  </si>
  <si>
    <t>Hi ha un comptador, en vermell, on t'indica el número de comarques que encara falten per posar-hi la capital.</t>
  </si>
  <si>
    <t>A la segona columna hi ha els noms de les comarques que encara falta posar la capital.</t>
  </si>
  <si>
    <r>
      <t>Cal posar els accents correctes (per exemple M</t>
    </r>
    <r>
      <rPr>
        <b/>
        <sz val="12"/>
        <color rgb="FFFF0000"/>
        <rFont val="Calibri"/>
        <family val="2"/>
        <scheme val="minor"/>
      </rPr>
      <t>ó</t>
    </r>
    <r>
      <rPr>
        <b/>
        <sz val="12"/>
        <color theme="1"/>
        <rFont val="Calibri"/>
        <family val="2"/>
        <scheme val="minor"/>
      </rPr>
      <t>ra d'Ebre), o no les donarà com a correctes. En molts casos l'article del davant (La Seu d'Urgell)</t>
    </r>
  </si>
  <si>
    <t>Es tracta d'escriure la capital de la comarca a dins del requadre. Si és correcte et sortirà la frase "Molt bé!!!", i en alguns casos alguna informació de la comarca.</t>
  </si>
  <si>
    <t xml:space="preserve">Instruccions: 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</si>
</sst>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Californian FB"/>
      <family val="1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fornian FB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81A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9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4" fillId="8" borderId="0" xfId="0" applyFont="1" applyFill="1"/>
    <xf numFmtId="0" fontId="4" fillId="4" borderId="0" xfId="0" applyFont="1" applyFill="1"/>
    <xf numFmtId="0" fontId="9" fillId="4" borderId="0" xfId="0" applyFont="1" applyFill="1"/>
    <xf numFmtId="0" fontId="10" fillId="0" borderId="1" xfId="0" applyFont="1" applyBorder="1"/>
    <xf numFmtId="0" fontId="11" fillId="18" borderId="1" xfId="1" applyFont="1" applyFill="1" applyBorder="1" applyAlignment="1" applyProtection="1">
      <alignment horizontal="left" vertical="center" wrapText="1"/>
    </xf>
    <xf numFmtId="0" fontId="11" fillId="19" borderId="1" xfId="1" applyFont="1" applyFill="1" applyBorder="1" applyAlignment="1" applyProtection="1">
      <alignment wrapText="1"/>
    </xf>
    <xf numFmtId="0" fontId="12" fillId="19" borderId="1" xfId="0" applyFont="1" applyFill="1" applyBorder="1" applyAlignment="1">
      <alignment wrapText="1"/>
    </xf>
    <xf numFmtId="0" fontId="13" fillId="0" borderId="0" xfId="0" applyFont="1" applyBorder="1"/>
    <xf numFmtId="0" fontId="15" fillId="0" borderId="0" xfId="0" applyFont="1"/>
    <xf numFmtId="0" fontId="4" fillId="0" borderId="9" xfId="0" applyFont="1" applyBorder="1"/>
    <xf numFmtId="0" fontId="4" fillId="0" borderId="10" xfId="0" applyFont="1" applyFill="1" applyBorder="1"/>
    <xf numFmtId="0" fontId="4" fillId="0" borderId="11" xfId="0" applyFont="1" applyBorder="1"/>
    <xf numFmtId="0" fontId="15" fillId="0" borderId="12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0" xfId="0" applyFont="1" applyProtection="1">
      <protection hidden="1"/>
    </xf>
    <xf numFmtId="0" fontId="4" fillId="7" borderId="0" xfId="0" applyFont="1" applyFill="1" applyProtection="1">
      <protection hidden="1"/>
    </xf>
    <xf numFmtId="0" fontId="9" fillId="7" borderId="0" xfId="0" applyFont="1" applyFill="1" applyProtection="1">
      <protection hidden="1"/>
    </xf>
    <xf numFmtId="0" fontId="4" fillId="7" borderId="0" xfId="0" applyFont="1" applyFill="1" applyBorder="1" applyProtection="1">
      <protection hidden="1"/>
    </xf>
    <xf numFmtId="0" fontId="4" fillId="3" borderId="0" xfId="0" applyFont="1" applyFill="1" applyProtection="1">
      <protection hidden="1"/>
    </xf>
    <xf numFmtId="0" fontId="15" fillId="0" borderId="0" xfId="0" applyFont="1" applyProtection="1">
      <protection hidden="1"/>
    </xf>
    <xf numFmtId="0" fontId="23" fillId="7" borderId="0" xfId="0" applyFont="1" applyFill="1" applyBorder="1" applyProtection="1">
      <protection hidden="1"/>
    </xf>
    <xf numFmtId="0" fontId="4" fillId="8" borderId="0" xfId="0" applyFont="1" applyFill="1" applyProtection="1">
      <protection hidden="1"/>
    </xf>
    <xf numFmtId="0" fontId="5" fillId="7" borderId="0" xfId="0" applyFont="1" applyFill="1" applyBorder="1" applyProtection="1">
      <protection hidden="1"/>
    </xf>
    <xf numFmtId="0" fontId="16" fillId="0" borderId="0" xfId="0" applyFont="1" applyProtection="1">
      <protection hidden="1"/>
    </xf>
    <xf numFmtId="0" fontId="1" fillId="7" borderId="1" xfId="0" applyFont="1" applyFill="1" applyBorder="1" applyProtection="1">
      <protection locked="0" hidden="1"/>
    </xf>
    <xf numFmtId="0" fontId="19" fillId="8" borderId="0" xfId="0" applyFont="1" applyFill="1" applyBorder="1" applyProtection="1">
      <protection hidden="1"/>
    </xf>
    <xf numFmtId="0" fontId="9" fillId="8" borderId="0" xfId="0" applyFont="1" applyFill="1" applyProtection="1">
      <protection hidden="1"/>
    </xf>
    <xf numFmtId="0" fontId="20" fillId="8" borderId="0" xfId="0" applyFont="1" applyFill="1" applyBorder="1" applyProtection="1">
      <protection hidden="1"/>
    </xf>
    <xf numFmtId="0" fontId="1" fillId="8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5" borderId="0" xfId="0" applyFont="1" applyFill="1" applyProtection="1">
      <protection hidden="1"/>
    </xf>
    <xf numFmtId="0" fontId="9" fillId="5" borderId="0" xfId="0" applyFont="1" applyFill="1" applyProtection="1">
      <protection hidden="1"/>
    </xf>
    <xf numFmtId="0" fontId="4" fillId="5" borderId="0" xfId="0" applyFont="1" applyFill="1" applyBorder="1" applyProtection="1">
      <protection hidden="1"/>
    </xf>
    <xf numFmtId="0" fontId="4" fillId="10" borderId="0" xfId="0" applyFont="1" applyFill="1" applyProtection="1">
      <protection hidden="1"/>
    </xf>
    <xf numFmtId="0" fontId="4" fillId="4" borderId="0" xfId="0" applyFont="1" applyFill="1" applyBorder="1" applyProtection="1">
      <protection hidden="1"/>
    </xf>
    <xf numFmtId="0" fontId="4" fillId="8" borderId="0" xfId="0" applyFont="1" applyFill="1" applyBorder="1" applyProtection="1">
      <protection hidden="1"/>
    </xf>
    <xf numFmtId="0" fontId="4" fillId="6" borderId="0" xfId="0" applyFont="1" applyFill="1" applyProtection="1">
      <protection hidden="1"/>
    </xf>
    <xf numFmtId="0" fontId="23" fillId="4" borderId="0" xfId="0" applyFont="1" applyFill="1" applyBorder="1" applyProtection="1">
      <protection hidden="1"/>
    </xf>
    <xf numFmtId="0" fontId="8" fillId="4" borderId="0" xfId="0" applyFont="1" applyFill="1" applyProtection="1">
      <protection hidden="1"/>
    </xf>
    <xf numFmtId="0" fontId="9" fillId="10" borderId="0" xfId="0" applyFont="1" applyFill="1" applyProtection="1">
      <protection hidden="1"/>
    </xf>
    <xf numFmtId="0" fontId="14" fillId="4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7" fillId="4" borderId="0" xfId="0" applyFont="1" applyFill="1" applyProtection="1">
      <protection hidden="1"/>
    </xf>
    <xf numFmtId="0" fontId="22" fillId="10" borderId="0" xfId="0" applyFont="1" applyFill="1" applyBorder="1" applyProtection="1">
      <protection hidden="1"/>
    </xf>
    <xf numFmtId="0" fontId="4" fillId="10" borderId="0" xfId="0" applyFont="1" applyFill="1" applyBorder="1" applyProtection="1">
      <protection hidden="1"/>
    </xf>
    <xf numFmtId="0" fontId="9" fillId="6" borderId="0" xfId="0" applyFont="1" applyFill="1" applyProtection="1">
      <protection hidden="1"/>
    </xf>
    <xf numFmtId="0" fontId="4" fillId="12" borderId="0" xfId="0" applyFont="1" applyFill="1" applyProtection="1">
      <protection hidden="1"/>
    </xf>
    <xf numFmtId="0" fontId="4" fillId="16" borderId="0" xfId="0" applyFont="1" applyFill="1" applyProtection="1">
      <protection hidden="1"/>
    </xf>
    <xf numFmtId="0" fontId="14" fillId="6" borderId="0" xfId="0" applyFont="1" applyFill="1" applyBorder="1" applyProtection="1">
      <protection hidden="1"/>
    </xf>
    <xf numFmtId="0" fontId="17" fillId="5" borderId="0" xfId="0" applyFont="1" applyFill="1" applyBorder="1" applyProtection="1">
      <protection hidden="1"/>
    </xf>
    <xf numFmtId="0" fontId="9" fillId="12" borderId="0" xfId="0" applyFont="1" applyFill="1" applyProtection="1">
      <protection hidden="1"/>
    </xf>
    <xf numFmtId="0" fontId="9" fillId="16" borderId="0" xfId="0" applyFont="1" applyFill="1" applyProtection="1">
      <protection hidden="1"/>
    </xf>
    <xf numFmtId="0" fontId="4" fillId="9" borderId="0" xfId="0" applyFont="1" applyFill="1" applyProtection="1">
      <protection hidden="1"/>
    </xf>
    <xf numFmtId="0" fontId="4" fillId="12" borderId="0" xfId="0" applyFont="1" applyFill="1" applyBorder="1" applyProtection="1">
      <protection hidden="1"/>
    </xf>
    <xf numFmtId="0" fontId="18" fillId="4" borderId="0" xfId="0" applyFont="1" applyFill="1" applyBorder="1" applyProtection="1">
      <protection hidden="1"/>
    </xf>
    <xf numFmtId="0" fontId="4" fillId="6" borderId="0" xfId="0" applyFont="1" applyFill="1" applyBorder="1" applyProtection="1">
      <protection hidden="1"/>
    </xf>
    <xf numFmtId="0" fontId="18" fillId="9" borderId="0" xfId="0" applyFont="1" applyFill="1" applyBorder="1" applyProtection="1">
      <protection hidden="1"/>
    </xf>
    <xf numFmtId="0" fontId="9" fillId="9" borderId="0" xfId="0" applyFont="1" applyFill="1" applyProtection="1">
      <protection hidden="1"/>
    </xf>
    <xf numFmtId="0" fontId="4" fillId="13" borderId="0" xfId="0" applyFont="1" applyFill="1" applyProtection="1">
      <protection hidden="1"/>
    </xf>
    <xf numFmtId="0" fontId="9" fillId="13" borderId="0" xfId="0" applyFont="1" applyFill="1" applyProtection="1">
      <protection hidden="1"/>
    </xf>
    <xf numFmtId="0" fontId="4" fillId="13" borderId="0" xfId="0" applyFont="1" applyFill="1" applyBorder="1" applyProtection="1">
      <protection hidden="1"/>
    </xf>
    <xf numFmtId="0" fontId="4" fillId="9" borderId="0" xfId="0" applyFont="1" applyFill="1" applyBorder="1" applyProtection="1">
      <protection hidden="1"/>
    </xf>
    <xf numFmtId="0" fontId="4" fillId="16" borderId="0" xfId="0" applyFont="1" applyFill="1" applyBorder="1" applyProtection="1">
      <protection hidden="1"/>
    </xf>
    <xf numFmtId="0" fontId="9" fillId="16" borderId="0" xfId="0" applyFont="1" applyFill="1" applyBorder="1" applyProtection="1">
      <protection hidden="1"/>
    </xf>
    <xf numFmtId="0" fontId="9" fillId="4" borderId="0" xfId="0" applyFont="1" applyFill="1" applyProtection="1">
      <protection hidden="1"/>
    </xf>
    <xf numFmtId="0" fontId="14" fillId="12" borderId="0" xfId="0" applyFont="1" applyFill="1" applyBorder="1" applyProtection="1">
      <protection hidden="1"/>
    </xf>
    <xf numFmtId="0" fontId="18" fillId="13" borderId="0" xfId="0" applyFont="1" applyFill="1" applyBorder="1" applyProtection="1">
      <protection hidden="1"/>
    </xf>
    <xf numFmtId="0" fontId="23" fillId="12" borderId="0" xfId="0" applyFont="1" applyFill="1" applyBorder="1" applyProtection="1">
      <protection hidden="1"/>
    </xf>
    <xf numFmtId="0" fontId="21" fillId="4" borderId="0" xfId="0" applyFont="1" applyFill="1" applyBorder="1" applyProtection="1">
      <protection hidden="1"/>
    </xf>
    <xf numFmtId="0" fontId="23" fillId="16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4" fillId="14" borderId="0" xfId="0" applyFont="1" applyFill="1" applyBorder="1" applyProtection="1">
      <protection hidden="1"/>
    </xf>
    <xf numFmtId="0" fontId="4" fillId="14" borderId="0" xfId="0" applyFont="1" applyFill="1" applyProtection="1">
      <protection hidden="1"/>
    </xf>
    <xf numFmtId="0" fontId="4" fillId="17" borderId="0" xfId="0" applyFont="1" applyFill="1" applyProtection="1">
      <protection hidden="1"/>
    </xf>
    <xf numFmtId="0" fontId="23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0" fontId="9" fillId="14" borderId="0" xfId="0" applyFont="1" applyFill="1" applyProtection="1">
      <protection hidden="1"/>
    </xf>
    <xf numFmtId="0" fontId="9" fillId="17" borderId="0" xfId="0" applyFont="1" applyFill="1" applyProtection="1">
      <protection hidden="1"/>
    </xf>
    <xf numFmtId="0" fontId="4" fillId="17" borderId="0" xfId="0" applyFont="1" applyFill="1" applyBorder="1" applyProtection="1">
      <protection hidden="1"/>
    </xf>
    <xf numFmtId="0" fontId="4" fillId="2" borderId="0" xfId="0" applyFont="1" applyFill="1" applyBorder="1" applyProtection="1">
      <protection hidden="1"/>
    </xf>
    <xf numFmtId="0" fontId="21" fillId="16" borderId="0" xfId="0" applyFont="1" applyFill="1" applyBorder="1" applyProtection="1">
      <protection hidden="1"/>
    </xf>
    <xf numFmtId="0" fontId="0" fillId="7" borderId="0" xfId="0" applyFont="1" applyFill="1" applyProtection="1">
      <protection hidden="1"/>
    </xf>
    <xf numFmtId="0" fontId="21" fillId="8" borderId="0" xfId="0" applyFont="1" applyFill="1" applyBorder="1" applyProtection="1">
      <protection hidden="1"/>
    </xf>
    <xf numFmtId="0" fontId="22" fillId="14" borderId="0" xfId="0" applyFont="1" applyFill="1" applyBorder="1" applyProtection="1">
      <protection hidden="1"/>
    </xf>
    <xf numFmtId="0" fontId="18" fillId="17" borderId="0" xfId="0" applyFont="1" applyFill="1" applyBorder="1" applyProtection="1">
      <protection hidden="1"/>
    </xf>
    <xf numFmtId="0" fontId="14" fillId="17" borderId="0" xfId="0" applyFont="1" applyFill="1" applyBorder="1" applyProtection="1">
      <protection hidden="1"/>
    </xf>
    <xf numFmtId="0" fontId="22" fillId="7" borderId="0" xfId="0" applyFont="1" applyFill="1" applyBorder="1" applyProtection="1">
      <protection hidden="1"/>
    </xf>
    <xf numFmtId="0" fontId="18" fillId="7" borderId="0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2" fillId="13" borderId="0" xfId="0" applyFont="1" applyFill="1" applyProtection="1">
      <protection hidden="1"/>
    </xf>
    <xf numFmtId="0" fontId="23" fillId="13" borderId="0" xfId="0" applyFont="1" applyFill="1" applyBorder="1" applyProtection="1">
      <protection hidden="1"/>
    </xf>
    <xf numFmtId="0" fontId="21" fillId="12" borderId="0" xfId="0" applyFont="1" applyFill="1" applyBorder="1" applyProtection="1">
      <protection hidden="1"/>
    </xf>
    <xf numFmtId="0" fontId="23" fillId="8" borderId="0" xfId="0" applyFont="1" applyFill="1" applyBorder="1" applyProtection="1">
      <protection hidden="1"/>
    </xf>
    <xf numFmtId="0" fontId="7" fillId="13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16" borderId="0" xfId="0" applyFont="1" applyFill="1" applyBorder="1" applyProtection="1">
      <protection hidden="1"/>
    </xf>
    <xf numFmtId="0" fontId="4" fillId="15" borderId="0" xfId="0" applyFont="1" applyFill="1" applyBorder="1" applyProtection="1">
      <protection hidden="1"/>
    </xf>
    <xf numFmtId="0" fontId="4" fillId="15" borderId="0" xfId="0" applyFont="1" applyFill="1" applyProtection="1">
      <protection hidden="1"/>
    </xf>
    <xf numFmtId="0" fontId="4" fillId="0" borderId="3" xfId="0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8" xfId="0" applyFont="1" applyBorder="1" applyProtection="1">
      <protection hidden="1"/>
    </xf>
    <xf numFmtId="0" fontId="1" fillId="20" borderId="1" xfId="0" applyFont="1" applyFill="1" applyBorder="1" applyAlignment="1" applyProtection="1">
      <alignment horizontal="center"/>
      <protection hidden="1"/>
    </xf>
    <xf numFmtId="0" fontId="9" fillId="15" borderId="0" xfId="0" applyFont="1" applyFill="1" applyProtection="1">
      <protection hidden="1"/>
    </xf>
    <xf numFmtId="0" fontId="23" fillId="15" borderId="0" xfId="0" applyFont="1" applyFill="1" applyBorder="1" applyProtection="1">
      <protection hidden="1"/>
    </xf>
    <xf numFmtId="0" fontId="4" fillId="13" borderId="1" xfId="0" applyFont="1" applyFill="1" applyBorder="1" applyProtection="1">
      <protection locked="0" hidden="1"/>
    </xf>
    <xf numFmtId="0" fontId="4" fillId="0" borderId="0" xfId="0" applyFont="1" applyFill="1" applyProtection="1">
      <protection hidden="1"/>
    </xf>
    <xf numFmtId="0" fontId="4" fillId="0" borderId="0" xfId="0" applyFont="1" applyBorder="1" applyProtection="1">
      <protection hidden="1"/>
    </xf>
    <xf numFmtId="0" fontId="18" fillId="10" borderId="0" xfId="0" applyFont="1" applyFill="1" applyBorder="1" applyProtection="1">
      <protection hidden="1"/>
    </xf>
    <xf numFmtId="0" fontId="23" fillId="9" borderId="0" xfId="0" applyFont="1" applyFill="1" applyBorder="1" applyProtection="1">
      <protection hidden="1"/>
    </xf>
    <xf numFmtId="0" fontId="4" fillId="11" borderId="0" xfId="0" applyFont="1" applyFill="1" applyProtection="1">
      <protection hidden="1"/>
    </xf>
    <xf numFmtId="0" fontId="8" fillId="11" borderId="0" xfId="0" applyFont="1" applyFill="1" applyProtection="1">
      <protection hidden="1"/>
    </xf>
    <xf numFmtId="0" fontId="4" fillId="11" borderId="0" xfId="0" applyFont="1" applyFill="1" applyBorder="1" applyProtection="1">
      <protection hidden="1"/>
    </xf>
    <xf numFmtId="0" fontId="23" fillId="11" borderId="0" xfId="0" applyFont="1" applyFill="1" applyBorder="1" applyProtection="1">
      <protection hidden="1"/>
    </xf>
    <xf numFmtId="0" fontId="4" fillId="4" borderId="1" xfId="0" applyFont="1" applyFill="1" applyBorder="1" applyProtection="1">
      <protection locked="0" hidden="1"/>
    </xf>
    <xf numFmtId="0" fontId="1" fillId="16" borderId="1" xfId="0" applyFont="1" applyFill="1" applyBorder="1" applyProtection="1">
      <protection locked="0" hidden="1"/>
    </xf>
    <xf numFmtId="0" fontId="1" fillId="6" borderId="1" xfId="0" applyFont="1" applyFill="1" applyBorder="1" applyProtection="1">
      <protection locked="0" hidden="1"/>
    </xf>
    <xf numFmtId="0" fontId="1" fillId="4" borderId="1" xfId="0" applyFont="1" applyFill="1" applyBorder="1" applyProtection="1">
      <protection locked="0" hidden="1"/>
    </xf>
    <xf numFmtId="0" fontId="4" fillId="7" borderId="1" xfId="0" applyFont="1" applyFill="1" applyBorder="1" applyProtection="1">
      <protection locked="0" hidden="1"/>
    </xf>
    <xf numFmtId="0" fontId="4" fillId="17" borderId="1" xfId="0" applyFont="1" applyFill="1" applyBorder="1" applyProtection="1">
      <protection locked="0" hidden="1"/>
    </xf>
    <xf numFmtId="0" fontId="1" fillId="12" borderId="1" xfId="0" applyFont="1" applyFill="1" applyBorder="1" applyProtection="1">
      <protection locked="0" hidden="1"/>
    </xf>
    <xf numFmtId="0" fontId="4" fillId="12" borderId="1" xfId="0" applyFont="1" applyFill="1" applyBorder="1" applyProtection="1">
      <protection locked="0" hidden="1"/>
    </xf>
    <xf numFmtId="0" fontId="1" fillId="9" borderId="1" xfId="0" applyFont="1" applyFill="1" applyBorder="1" applyProtection="1">
      <protection locked="0" hidden="1"/>
    </xf>
    <xf numFmtId="0" fontId="4" fillId="9" borderId="1" xfId="0" applyFont="1" applyFill="1" applyBorder="1" applyProtection="1">
      <protection locked="0" hidden="1"/>
    </xf>
    <xf numFmtId="0" fontId="1" fillId="5" borderId="1" xfId="0" applyFont="1" applyFill="1" applyBorder="1" applyProtection="1">
      <protection locked="0" hidden="1"/>
    </xf>
    <xf numFmtId="0" fontId="1" fillId="15" borderId="1" xfId="0" applyFont="1" applyFill="1" applyBorder="1" applyProtection="1">
      <protection locked="0" hidden="1"/>
    </xf>
    <xf numFmtId="0" fontId="1" fillId="14" borderId="1" xfId="0" applyFont="1" applyFill="1" applyBorder="1" applyProtection="1">
      <protection locked="0" hidden="1"/>
    </xf>
    <xf numFmtId="0" fontId="1" fillId="8" borderId="1" xfId="0" applyFont="1" applyFill="1" applyBorder="1" applyProtection="1">
      <protection locked="0" hidden="1"/>
    </xf>
    <xf numFmtId="0" fontId="4" fillId="8" borderId="1" xfId="0" applyFont="1" applyFill="1" applyBorder="1" applyProtection="1">
      <protection locked="0" hidden="1"/>
    </xf>
    <xf numFmtId="0" fontId="1" fillId="11" borderId="1" xfId="0" applyFont="1" applyFill="1" applyBorder="1" applyProtection="1">
      <protection locked="0" hidden="1"/>
    </xf>
    <xf numFmtId="0" fontId="4" fillId="16" borderId="1" xfId="0" applyFont="1" applyFill="1" applyBorder="1" applyProtection="1">
      <protection locked="0" hidden="1"/>
    </xf>
    <xf numFmtId="0" fontId="4" fillId="2" borderId="1" xfId="0" applyFont="1" applyFill="1" applyBorder="1" applyProtection="1">
      <protection locked="0" hidden="1"/>
    </xf>
    <xf numFmtId="0" fontId="1" fillId="13" borderId="1" xfId="0" applyFont="1" applyFill="1" applyBorder="1" applyProtection="1">
      <protection locked="0" hidden="1"/>
    </xf>
    <xf numFmtId="0" fontId="4" fillId="10" borderId="1" xfId="0" applyFont="1" applyFill="1" applyBorder="1" applyProtection="1">
      <protection locked="0" hidden="1"/>
    </xf>
    <xf numFmtId="0" fontId="0" fillId="0" borderId="0" xfId="0" applyProtection="1">
      <protection hidden="1"/>
    </xf>
    <xf numFmtId="0" fontId="2" fillId="0" borderId="13" xfId="0" applyFont="1" applyBorder="1" applyProtection="1">
      <protection hidden="1"/>
    </xf>
    <xf numFmtId="0" fontId="4" fillId="0" borderId="12" xfId="0" applyFont="1" applyFill="1" applyBorder="1" applyProtection="1">
      <protection hidden="1"/>
    </xf>
    <xf numFmtId="0" fontId="10" fillId="0" borderId="1" xfId="0" applyFont="1" applyBorder="1" applyProtection="1">
      <protection hidden="1"/>
    </xf>
    <xf numFmtId="0" fontId="1" fillId="2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/>
    <xf numFmtId="0" fontId="17" fillId="0" borderId="0" xfId="0" applyFont="1"/>
    <xf numFmtId="0" fontId="2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81AD8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99"/>
  <sheetViews>
    <sheetView tabSelected="1" topLeftCell="A13" zoomScaleNormal="100" workbookViewId="0">
      <selection activeCell="AX16" sqref="AX16"/>
    </sheetView>
  </sheetViews>
  <sheetFormatPr baseColWidth="10" defaultColWidth="2" defaultRowHeight="11.25" customHeight="1"/>
  <cols>
    <col min="1" max="7" width="2" style="9"/>
    <col min="8" max="8" width="3" style="9" bestFit="1" customWidth="1"/>
    <col min="9" max="13" width="2" style="9"/>
    <col min="14" max="14" width="10.140625" style="9" bestFit="1" customWidth="1"/>
    <col min="15" max="39" width="2" style="9"/>
    <col min="40" max="40" width="3.28515625" style="9" bestFit="1" customWidth="1"/>
    <col min="41" max="43" width="2" style="9"/>
    <col min="44" max="44" width="2.28515625" style="9" customWidth="1"/>
    <col min="45" max="49" width="2" style="9"/>
    <col min="50" max="50" width="5.5703125" style="9" bestFit="1" customWidth="1"/>
    <col min="51" max="63" width="2" style="9"/>
    <col min="64" max="64" width="2.140625" style="9" bestFit="1" customWidth="1"/>
    <col min="65" max="77" width="2" style="9"/>
    <col min="78" max="78" width="3" style="9" bestFit="1" customWidth="1"/>
    <col min="79" max="93" width="2" style="9"/>
    <col min="94" max="94" width="21.7109375" style="9" customWidth="1"/>
    <col min="95" max="95" width="22" style="9" customWidth="1"/>
    <col min="96" max="96" width="21.140625" style="9" customWidth="1"/>
    <col min="97" max="97" width="14.140625" style="9" customWidth="1"/>
    <col min="98" max="98" width="2.7109375" style="9" customWidth="1"/>
    <col min="99" max="99" width="2.42578125" customWidth="1"/>
    <col min="100" max="100" width="2.28515625" customWidth="1"/>
    <col min="101" max="101" width="5.7109375" customWidth="1"/>
    <col min="105" max="114" width="17.5703125" customWidth="1"/>
  </cols>
  <sheetData>
    <row r="1" spans="2:115" ht="11.2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3"/>
      <c r="DH1" s="3"/>
      <c r="DI1" s="3"/>
      <c r="DJ1" s="3"/>
      <c r="DK1" s="4"/>
    </row>
    <row r="2" spans="2:115" ht="11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3"/>
      <c r="DH2" s="3"/>
      <c r="DI2" s="3"/>
      <c r="DJ2" s="3"/>
      <c r="DK2" s="4"/>
    </row>
    <row r="3" spans="2:115" ht="11.25" customHeight="1">
      <c r="B3" s="8"/>
      <c r="C3" s="8"/>
      <c r="D3" s="8"/>
      <c r="E3" s="8"/>
      <c r="F3" s="8"/>
      <c r="G3" s="8"/>
      <c r="H3" s="8">
        <v>1</v>
      </c>
      <c r="I3" s="8"/>
      <c r="J3" s="8" t="s">
        <v>144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3"/>
      <c r="DH3" s="3"/>
      <c r="DI3" s="3"/>
      <c r="DJ3" s="3"/>
      <c r="DK3" s="4"/>
    </row>
    <row r="4" spans="2:115" ht="11.25" customHeight="1">
      <c r="B4" s="8"/>
      <c r="C4" s="8"/>
      <c r="D4" s="8"/>
      <c r="E4" s="8"/>
      <c r="F4" s="8"/>
      <c r="G4" s="8"/>
      <c r="H4" s="8">
        <v>2</v>
      </c>
      <c r="I4" s="156"/>
      <c r="J4" s="156" t="s">
        <v>141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3"/>
      <c r="DH4" s="3"/>
      <c r="DI4" s="3"/>
      <c r="DJ4" s="3"/>
      <c r="DK4" s="4"/>
    </row>
    <row r="5" spans="2:115" ht="11.25" customHeight="1">
      <c r="B5" s="8" t="s">
        <v>145</v>
      </c>
      <c r="C5" s="8"/>
      <c r="D5" s="8"/>
      <c r="E5" s="8"/>
      <c r="F5" s="8"/>
      <c r="G5" s="8"/>
      <c r="H5" s="8">
        <v>3</v>
      </c>
      <c r="I5" s="8"/>
      <c r="J5" s="8" t="s">
        <v>139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3"/>
      <c r="DH5" s="3"/>
      <c r="DI5" s="3"/>
      <c r="DJ5" s="3"/>
      <c r="DK5" s="4"/>
    </row>
    <row r="6" spans="2:115" ht="11.25" customHeight="1">
      <c r="B6" s="8"/>
      <c r="C6" s="8"/>
      <c r="D6" s="8"/>
      <c r="E6" s="8"/>
      <c r="F6" s="8"/>
      <c r="G6" s="8"/>
      <c r="H6" s="9">
        <v>4</v>
      </c>
      <c r="I6" s="157"/>
      <c r="J6" s="157" t="s">
        <v>142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3"/>
      <c r="DH6" s="3"/>
      <c r="DI6" s="3"/>
      <c r="DJ6" s="3"/>
      <c r="DK6" s="4"/>
    </row>
    <row r="7" spans="2:115" ht="11.25" customHeight="1">
      <c r="B7" s="8"/>
      <c r="C7" s="8"/>
      <c r="D7" s="8"/>
      <c r="E7" s="8"/>
      <c r="F7" s="8"/>
      <c r="G7" s="8"/>
      <c r="H7" s="9">
        <v>5</v>
      </c>
      <c r="J7" s="9" t="s">
        <v>140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3"/>
      <c r="DH7" s="3"/>
      <c r="DI7" s="2"/>
      <c r="DJ7" s="3"/>
      <c r="DK7" s="4"/>
    </row>
    <row r="8" spans="2:115" ht="11.25" customHeight="1">
      <c r="B8" s="8"/>
      <c r="C8" s="8"/>
      <c r="D8" s="8"/>
      <c r="E8" s="8"/>
      <c r="H8" s="9">
        <v>6</v>
      </c>
      <c r="J8" s="9" t="s">
        <v>143</v>
      </c>
      <c r="AM8" s="158"/>
      <c r="CP8" s="8"/>
      <c r="CQ8" s="8"/>
      <c r="CR8" s="8"/>
      <c r="CS8" s="8"/>
      <c r="CT8" s="8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1"/>
    </row>
    <row r="9" spans="2:115" ht="11.25" customHeight="1">
      <c r="B9" s="5"/>
      <c r="C9" s="5"/>
      <c r="D9" s="5"/>
      <c r="E9" s="5"/>
      <c r="I9" s="25"/>
      <c r="J9" s="26"/>
      <c r="K9" s="26"/>
      <c r="L9" s="2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P9" s="8"/>
      <c r="CQ9" s="8"/>
      <c r="CR9" s="8" t="s">
        <v>136</v>
      </c>
      <c r="CS9" s="8"/>
      <c r="CT9" s="8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7"/>
      <c r="DJ9" s="2"/>
      <c r="DK9" s="1"/>
    </row>
    <row r="10" spans="2:115" ht="11.25" customHeight="1">
      <c r="B10" s="5"/>
      <c r="C10" s="5"/>
      <c r="D10" s="5"/>
      <c r="E10" s="5"/>
      <c r="I10" s="25"/>
      <c r="J10" s="26"/>
      <c r="K10" s="27"/>
      <c r="L10" s="26"/>
      <c r="M10" s="26"/>
      <c r="N10" s="26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P10" s="8"/>
      <c r="CQ10" s="8"/>
      <c r="CR10"/>
      <c r="CS10" s="8"/>
      <c r="CT10" s="8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1"/>
    </row>
    <row r="11" spans="2:115" ht="11.25" customHeight="1">
      <c r="B11" s="5"/>
      <c r="C11" s="5"/>
      <c r="D11" s="5"/>
      <c r="E11" s="5"/>
      <c r="I11" s="25"/>
      <c r="J11" s="26"/>
      <c r="K11" s="26"/>
      <c r="L11" s="28"/>
      <c r="M11" s="26"/>
      <c r="N11" s="26"/>
      <c r="O11" s="26"/>
      <c r="P11" s="26"/>
      <c r="Q11" s="29"/>
      <c r="R11" s="29"/>
      <c r="S11" s="29"/>
      <c r="T11" s="29"/>
      <c r="U11" s="29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0" t="s">
        <v>128</v>
      </c>
      <c r="AI11" s="30"/>
      <c r="AJ11" s="30"/>
      <c r="AK11" s="30"/>
      <c r="AL11" s="30"/>
      <c r="AM11" s="30"/>
      <c r="AN11" s="30">
        <f>Hoja3!$H$45</f>
        <v>42</v>
      </c>
      <c r="AO11" s="30"/>
      <c r="AP11" s="30" t="s">
        <v>129</v>
      </c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9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P11" s="8"/>
      <c r="CQ11" s="8"/>
      <c r="CR11" s="154" t="str">
        <f>IF($AI69=Hoja3!$F$2," ","Alt Camp")</f>
        <v>Alt Camp</v>
      </c>
      <c r="CS11" s="8"/>
      <c r="CT11" s="8"/>
      <c r="CU11" s="2"/>
      <c r="CV11" s="2"/>
      <c r="CW11" s="2"/>
      <c r="CX11" s="2"/>
      <c r="CY11" s="2"/>
      <c r="CZ11" s="2"/>
      <c r="DA11" s="2"/>
      <c r="DB11" s="7"/>
      <c r="DC11" s="2"/>
      <c r="DD11" s="6"/>
      <c r="DE11" s="2"/>
      <c r="DF11" s="2"/>
      <c r="DG11" s="2"/>
      <c r="DH11" s="2"/>
      <c r="DI11" s="2"/>
      <c r="DJ11" s="2"/>
      <c r="DK11" s="1"/>
    </row>
    <row r="12" spans="2:115" ht="11.25" customHeight="1">
      <c r="B12" s="5"/>
      <c r="C12" s="5"/>
      <c r="D12" s="5"/>
      <c r="E12" s="5"/>
      <c r="I12" s="29"/>
      <c r="J12" s="31" t="str">
        <f>IF($M$15=Hoja3!$F$41,"Naixement del Riu Garona","")</f>
        <v/>
      </c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32"/>
      <c r="V12" s="32"/>
      <c r="W12" s="25"/>
      <c r="X12" s="25"/>
      <c r="Y12" s="25"/>
      <c r="Z12" s="32"/>
      <c r="AA12" s="32"/>
      <c r="AB12" s="32"/>
      <c r="AC12" s="3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9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P12" s="8"/>
      <c r="CQ12" s="8"/>
      <c r="CR12" s="154" t="str">
        <f>IF(BT23=Hoja3!$F$3," ","Alt Empordà")</f>
        <v>Alt Empordà</v>
      </c>
      <c r="CS12" s="8"/>
      <c r="CT12" s="8"/>
      <c r="CU12" s="2"/>
      <c r="CV12" s="2"/>
      <c r="CW12" s="2"/>
      <c r="CX12" s="2"/>
      <c r="CY12" s="2"/>
      <c r="CZ12" s="2"/>
      <c r="DA12" s="2"/>
      <c r="DB12" s="7"/>
      <c r="DC12" s="7"/>
      <c r="DD12" s="6"/>
      <c r="DE12" s="2"/>
      <c r="DF12" s="2"/>
      <c r="DG12" s="7"/>
      <c r="DH12" s="2"/>
      <c r="DI12" s="2"/>
      <c r="DJ12" s="2"/>
      <c r="DK12" s="1"/>
    </row>
    <row r="13" spans="2:115" ht="13.5" customHeight="1">
      <c r="B13" s="5"/>
      <c r="C13" s="5"/>
      <c r="D13" s="5"/>
      <c r="E13" s="5"/>
      <c r="I13" s="29"/>
      <c r="J13" s="26"/>
      <c r="K13" s="26"/>
      <c r="L13" s="26"/>
      <c r="M13" s="33" t="s">
        <v>0</v>
      </c>
      <c r="N13" s="26"/>
      <c r="O13" s="26"/>
      <c r="P13" s="26"/>
      <c r="Q13" s="26"/>
      <c r="R13" s="26"/>
      <c r="S13" s="26"/>
      <c r="T13" s="26"/>
      <c r="U13" s="32"/>
      <c r="V13" s="32"/>
      <c r="W13" s="25"/>
      <c r="X13" s="32"/>
      <c r="Y13" s="32"/>
      <c r="Z13" s="32"/>
      <c r="AA13" s="32"/>
      <c r="AB13" s="32"/>
      <c r="AC13" s="32"/>
      <c r="AD13" s="32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4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9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19"/>
      <c r="CP13" s="20"/>
      <c r="CQ13" s="8"/>
      <c r="CR13" s="154" t="str">
        <f>IF(AS61=Hoja3!$F$4," ","Alt Penedès")</f>
        <v>Alt Penedès</v>
      </c>
      <c r="CS13" s="8"/>
      <c r="CT13" s="8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7"/>
      <c r="DG13" s="6"/>
      <c r="DH13" s="2"/>
      <c r="DI13" s="2"/>
      <c r="DJ13" s="2"/>
      <c r="DK13" s="1"/>
    </row>
    <row r="14" spans="2:115" ht="11.25" customHeight="1">
      <c r="B14" s="5"/>
      <c r="C14" s="5"/>
      <c r="D14" s="5"/>
      <c r="E14" s="5"/>
      <c r="I14" s="29"/>
      <c r="J14" s="31" t="str">
        <f>IF($M$15=Hoja3!$F$41,"El País de l'ós","")</f>
        <v/>
      </c>
      <c r="K14" s="26"/>
      <c r="L14" s="26"/>
      <c r="M14" s="26"/>
      <c r="N14" s="26"/>
      <c r="O14" s="27"/>
      <c r="P14" s="26"/>
      <c r="Q14" s="26"/>
      <c r="R14" s="26"/>
      <c r="S14" s="26"/>
      <c r="T14" s="26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9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1"/>
      <c r="CP14" s="22" t="s">
        <v>130</v>
      </c>
      <c r="CQ14" s="8"/>
      <c r="CR14" s="154" t="str">
        <f>IF(AC29=Hoja3!$F$5," ","Alt Urgell")</f>
        <v>Alt Urgell</v>
      </c>
      <c r="CS14" s="8"/>
      <c r="CT14" s="8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1"/>
    </row>
    <row r="15" spans="2:115" ht="11.25" customHeight="1">
      <c r="B15" s="5"/>
      <c r="C15" s="5"/>
      <c r="D15" s="5"/>
      <c r="E15" s="5"/>
      <c r="I15" s="29"/>
      <c r="J15" s="26"/>
      <c r="K15" s="26"/>
      <c r="L15" s="26"/>
      <c r="M15" s="35"/>
      <c r="N15" s="26"/>
      <c r="O15" s="26"/>
      <c r="P15" s="26"/>
      <c r="Q15" s="26"/>
      <c r="R15" s="26"/>
      <c r="S15" s="26"/>
      <c r="T15" s="26"/>
      <c r="U15" s="36" t="str">
        <f>IF($X$24=Hoja3!$F$28,"La Pica d'Estats ","")</f>
        <v/>
      </c>
      <c r="V15" s="32"/>
      <c r="W15" s="37"/>
      <c r="X15" s="32"/>
      <c r="Y15" s="32"/>
      <c r="Z15" s="32"/>
      <c r="AA15" s="32"/>
      <c r="AB15" s="32"/>
      <c r="AC15" s="32"/>
      <c r="AD15" s="32"/>
      <c r="AE15" s="32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9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1"/>
      <c r="CP15" s="22" t="s">
        <v>131</v>
      </c>
      <c r="CQ15" s="8"/>
      <c r="CR15" s="154" t="str">
        <f>IF($M$25=Hoja3!$F$6," ","Alta Ribagorça")</f>
        <v>Alta Ribagorça</v>
      </c>
      <c r="CS15" s="8"/>
      <c r="CT15" s="8"/>
      <c r="CU15" s="2"/>
      <c r="CV15" s="2"/>
      <c r="CW15" s="2"/>
      <c r="CX15" s="2"/>
      <c r="CY15" s="2"/>
      <c r="CZ15" s="2"/>
      <c r="DA15" s="6"/>
      <c r="DB15" s="2"/>
      <c r="DC15" s="2"/>
      <c r="DD15" s="2"/>
      <c r="DE15" s="2"/>
      <c r="DF15" s="2"/>
      <c r="DG15" s="6"/>
      <c r="DH15" s="2"/>
      <c r="DI15" s="2"/>
      <c r="DJ15" s="2"/>
      <c r="DK15" s="1"/>
    </row>
    <row r="16" spans="2:115" ht="11.25" customHeight="1" thickBot="1">
      <c r="B16" s="5"/>
      <c r="C16" s="5"/>
      <c r="D16" s="5"/>
      <c r="E16" s="5"/>
      <c r="I16" s="25"/>
      <c r="J16" s="29"/>
      <c r="K16" s="26"/>
      <c r="L16" s="26"/>
      <c r="M16" s="26"/>
      <c r="N16" s="26"/>
      <c r="O16" s="27"/>
      <c r="P16" s="26"/>
      <c r="Q16" s="26"/>
      <c r="R16" s="26"/>
      <c r="S16" s="26"/>
      <c r="T16" s="26"/>
      <c r="U16" s="38" t="str">
        <f>IF($X$24=Hoja3!$F$28," té 3143 metres!!!","")</f>
        <v/>
      </c>
      <c r="V16" s="39"/>
      <c r="W16" s="32"/>
      <c r="X16" s="32"/>
      <c r="Y16" s="32"/>
      <c r="Z16" s="37"/>
      <c r="AA16" s="32"/>
      <c r="AB16" s="32"/>
      <c r="AC16" s="32"/>
      <c r="AD16" s="32"/>
      <c r="AE16" s="32"/>
      <c r="AF16" s="3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40"/>
      <c r="BX16" s="40"/>
      <c r="BY16" s="40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1"/>
      <c r="CP16" s="22" t="s">
        <v>137</v>
      </c>
      <c r="CQ16" s="8"/>
      <c r="CR16" s="154" t="str">
        <f>IF($AO$53=Hoja3!$F$7," ","Anoia")</f>
        <v>Anoia</v>
      </c>
      <c r="CS16" s="8"/>
      <c r="CT16" s="8"/>
      <c r="CU16" s="2"/>
      <c r="CV16" s="2"/>
      <c r="CW16" s="2"/>
      <c r="CX16" s="2"/>
      <c r="CY16" s="2"/>
      <c r="CZ16" s="2"/>
      <c r="DA16" s="2"/>
      <c r="DB16" s="2"/>
      <c r="DC16" s="2"/>
      <c r="DD16" s="7"/>
      <c r="DE16" s="2"/>
      <c r="DF16" s="2"/>
      <c r="DG16" s="2"/>
      <c r="DH16" s="2"/>
      <c r="DI16" s="2"/>
      <c r="DJ16" s="2"/>
      <c r="DK16" s="1"/>
    </row>
    <row r="17" spans="2:115" ht="11.25" customHeight="1" thickBot="1">
      <c r="B17" s="5"/>
      <c r="C17" s="5"/>
      <c r="D17" s="5"/>
      <c r="E17" s="5"/>
      <c r="I17" s="25"/>
      <c r="J17" s="29"/>
      <c r="K17" s="26"/>
      <c r="L17" s="26"/>
      <c r="M17" s="28" t="str">
        <f>IF($M$15=Hoja3!$F$41,"Molt bé!!!","")</f>
        <v/>
      </c>
      <c r="N17" s="26"/>
      <c r="O17" s="26"/>
      <c r="P17" s="26"/>
      <c r="Q17" s="26"/>
      <c r="R17" s="26"/>
      <c r="S17" s="26"/>
      <c r="T17" s="32"/>
      <c r="U17" s="37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41"/>
      <c r="AS17" s="41"/>
      <c r="AT17" s="25"/>
      <c r="AU17" s="25"/>
      <c r="AV17" s="25"/>
      <c r="AW17" s="25"/>
      <c r="AX17" s="25"/>
      <c r="AY17" s="25"/>
      <c r="AZ17" s="25"/>
      <c r="BA17" s="25"/>
      <c r="BB17" s="25"/>
      <c r="BC17" s="29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40"/>
      <c r="BW17" s="40"/>
      <c r="BX17" s="40"/>
      <c r="BY17" s="40"/>
      <c r="BZ17" s="40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1"/>
      <c r="CP17" s="152" t="str">
        <f ca="1">INDEX($CR$11:$CR$52,RANDBETWEEN(1,COUNTA($CR$11:$CR$51)),1)</f>
        <v>Pla d'Urgell</v>
      </c>
      <c r="CQ17" s="8"/>
      <c r="CR17" s="154" t="str">
        <f>IF($AT$46=Hoja3!$F$8," ","Bages")</f>
        <v>Bages</v>
      </c>
      <c r="CS17" s="8"/>
      <c r="CT17" s="8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6"/>
      <c r="DG17" s="2"/>
      <c r="DH17" s="2"/>
      <c r="DI17" s="2"/>
      <c r="DJ17" s="2"/>
      <c r="DK17" s="1"/>
    </row>
    <row r="18" spans="2:115" ht="11.25" customHeight="1" thickBot="1">
      <c r="B18" s="5"/>
      <c r="C18" s="5"/>
      <c r="D18" s="5"/>
      <c r="E18" s="5"/>
      <c r="I18" s="25"/>
      <c r="J18" s="29"/>
      <c r="K18" s="29"/>
      <c r="L18" s="27"/>
      <c r="M18" s="26"/>
      <c r="N18" s="26"/>
      <c r="O18" s="26"/>
      <c r="P18" s="26"/>
      <c r="Q18" s="26"/>
      <c r="R18" s="26"/>
      <c r="S18" s="26"/>
      <c r="T18" s="32"/>
      <c r="U18" s="32"/>
      <c r="V18" s="32"/>
      <c r="W18" s="32"/>
      <c r="X18" s="32"/>
      <c r="Y18" s="37"/>
      <c r="Z18" s="32"/>
      <c r="AA18" s="32"/>
      <c r="AB18" s="32"/>
      <c r="AC18" s="32"/>
      <c r="AD18" s="32"/>
      <c r="AE18" s="32"/>
      <c r="AF18" s="32"/>
      <c r="AG18" s="32"/>
      <c r="AH18" s="25"/>
      <c r="AI18" s="25"/>
      <c r="AJ18" s="25"/>
      <c r="AK18" s="25"/>
      <c r="AL18" s="25"/>
      <c r="AM18" s="25"/>
      <c r="AN18" s="25"/>
      <c r="AO18" s="25"/>
      <c r="AP18" s="41"/>
      <c r="AQ18" s="42"/>
      <c r="AR18" s="43" t="str">
        <f>IF($AR$22=Hoja3!$F$16,"Molt bé!!!","")</f>
        <v/>
      </c>
      <c r="AS18" s="41"/>
      <c r="AT18" s="41"/>
      <c r="AU18" s="25"/>
      <c r="AV18" s="25"/>
      <c r="AW18" s="25"/>
      <c r="AX18" s="25"/>
      <c r="AY18" s="25"/>
      <c r="AZ18" s="25"/>
      <c r="BA18" s="25"/>
      <c r="BB18" s="25"/>
      <c r="BC18" s="44"/>
      <c r="BD18" s="44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45"/>
      <c r="BT18" s="40"/>
      <c r="BU18" s="40"/>
      <c r="BV18" s="40"/>
      <c r="BW18" s="40"/>
      <c r="BX18" s="40"/>
      <c r="BY18" s="40"/>
      <c r="BZ18" s="40"/>
      <c r="CA18" s="40"/>
      <c r="CB18" s="40"/>
      <c r="CC18" s="25"/>
      <c r="CD18" s="40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1"/>
      <c r="CP18" s="153"/>
      <c r="CQ18" s="8"/>
      <c r="CR18" s="154" t="str">
        <f>IF($AA$76=Hoja3!$F$9," ","Baix Camp")</f>
        <v>Baix Camp</v>
      </c>
      <c r="CS18" s="8"/>
      <c r="CT18" s="8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1"/>
    </row>
    <row r="19" spans="2:115" ht="11.25" customHeight="1" thickBot="1">
      <c r="B19" s="5"/>
      <c r="C19" s="5"/>
      <c r="D19" s="5"/>
      <c r="E19" s="5"/>
      <c r="I19" s="25"/>
      <c r="J19" s="29"/>
      <c r="K19" s="29"/>
      <c r="L19" s="26"/>
      <c r="M19" s="26"/>
      <c r="N19" s="26"/>
      <c r="O19" s="26"/>
      <c r="P19" s="26"/>
      <c r="Q19" s="26"/>
      <c r="R19" s="26"/>
      <c r="S19" s="32"/>
      <c r="T19" s="32"/>
      <c r="U19" s="32"/>
      <c r="V19" s="32"/>
      <c r="W19" s="46" t="s">
        <v>1</v>
      </c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47"/>
      <c r="AI19" s="47"/>
      <c r="AJ19" s="25"/>
      <c r="AK19" s="25"/>
      <c r="AL19" s="25"/>
      <c r="AM19" s="47"/>
      <c r="AN19" s="41"/>
      <c r="AO19" s="41"/>
      <c r="AP19" s="42"/>
      <c r="AQ19" s="41"/>
      <c r="AR19" s="41"/>
      <c r="AS19" s="41"/>
      <c r="AT19" s="41"/>
      <c r="AU19" s="41"/>
      <c r="AV19" s="41"/>
      <c r="AW19" s="41"/>
      <c r="AX19" s="25"/>
      <c r="AY19" s="25"/>
      <c r="AZ19" s="25"/>
      <c r="BA19" s="25"/>
      <c r="BB19" s="25"/>
      <c r="BC19" s="44"/>
      <c r="BD19" s="44"/>
      <c r="BE19" s="44"/>
      <c r="BF19" s="44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40"/>
      <c r="BR19" s="48" t="str">
        <f>IF($BT$23=Hoja3!$F$3,"L'Alt Empordà és la comarca ","")</f>
        <v/>
      </c>
      <c r="BS19" s="40"/>
      <c r="BT19" s="49"/>
      <c r="BU19" s="40"/>
      <c r="BV19" s="49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25"/>
      <c r="CH19" s="25"/>
      <c r="CI19" s="25"/>
      <c r="CJ19" s="25"/>
      <c r="CK19" s="25"/>
      <c r="CL19" s="25"/>
      <c r="CM19" s="25"/>
      <c r="CN19" s="25"/>
      <c r="CO19" s="21"/>
      <c r="CP19" s="152" t="str">
        <f ca="1">INDEX($CR$11:$CR$52,RANDBETWEEN(1,COUNTA($CR$11:$CR$51)),1)</f>
        <v>Baix Empordà</v>
      </c>
      <c r="CQ19" s="8"/>
      <c r="CR19" s="154" t="str">
        <f>IF($N$90=Hoja3!$F$10," ","Baix Ebre")</f>
        <v>Baix Ebre</v>
      </c>
      <c r="CS19" s="8"/>
      <c r="CT19" s="8"/>
      <c r="CU19" s="2"/>
      <c r="CV19" s="2"/>
      <c r="CW19" s="2"/>
      <c r="CX19" s="2"/>
      <c r="CY19" s="2"/>
      <c r="CZ19" s="2"/>
      <c r="DA19" s="2"/>
      <c r="DB19" s="2"/>
      <c r="DC19" s="2"/>
      <c r="DD19" s="6"/>
      <c r="DE19" s="2"/>
      <c r="DF19" s="7"/>
      <c r="DG19" s="7"/>
      <c r="DH19" s="2"/>
      <c r="DI19" s="2"/>
      <c r="DJ19" s="2"/>
      <c r="DK19" s="1"/>
    </row>
    <row r="20" spans="2:115" ht="11.25" customHeight="1" thickBot="1">
      <c r="B20" s="5"/>
      <c r="C20" s="5"/>
      <c r="D20" s="5"/>
      <c r="E20" s="5"/>
      <c r="I20" s="25"/>
      <c r="J20" s="25"/>
      <c r="K20" s="29"/>
      <c r="L20" s="29"/>
      <c r="M20" s="26"/>
      <c r="N20" s="26"/>
      <c r="O20" s="26"/>
      <c r="P20" s="26"/>
      <c r="Q20" s="26"/>
      <c r="R20" s="26"/>
      <c r="S20" s="32"/>
      <c r="T20" s="32"/>
      <c r="U20" s="37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47"/>
      <c r="AH20" s="47"/>
      <c r="AI20" s="47"/>
      <c r="AJ20" s="25"/>
      <c r="AK20" s="25"/>
      <c r="AL20" s="47"/>
      <c r="AM20" s="47"/>
      <c r="AN20" s="41"/>
      <c r="AO20" s="41"/>
      <c r="AP20" s="43" t="s">
        <v>11</v>
      </c>
      <c r="AQ20" s="41"/>
      <c r="AR20" s="41"/>
      <c r="AS20" s="41"/>
      <c r="AT20" s="41"/>
      <c r="AU20" s="41"/>
      <c r="AV20" s="41"/>
      <c r="AW20" s="41"/>
      <c r="AX20" s="41"/>
      <c r="AY20" s="25"/>
      <c r="AZ20" s="25"/>
      <c r="BA20" s="25"/>
      <c r="BB20" s="44"/>
      <c r="BC20" s="50"/>
      <c r="BD20" s="44"/>
      <c r="BE20" s="44"/>
      <c r="BF20" s="44"/>
      <c r="BG20" s="44"/>
      <c r="BH20" s="44"/>
      <c r="BI20" s="25"/>
      <c r="BJ20" s="25"/>
      <c r="BK20" s="25"/>
      <c r="BL20" s="25"/>
      <c r="BM20" s="25"/>
      <c r="BN20" s="25"/>
      <c r="BO20" s="25"/>
      <c r="BP20" s="25"/>
      <c r="BQ20" s="40"/>
      <c r="BR20" s="40"/>
      <c r="BS20" s="40"/>
      <c r="BT20" s="40"/>
      <c r="BU20" s="40"/>
      <c r="BV20" s="48" t="str">
        <f>IF($BT$23=Hoja3!$F$3,"de la tramuntana","")</f>
        <v/>
      </c>
      <c r="BW20" s="51"/>
      <c r="BX20" s="40"/>
      <c r="BY20" s="40"/>
      <c r="BZ20" s="40"/>
      <c r="CA20" s="40"/>
      <c r="CB20" s="40"/>
      <c r="CC20" s="40"/>
      <c r="CD20" s="40"/>
      <c r="CE20" s="40"/>
      <c r="CF20" s="40"/>
      <c r="CG20" s="25"/>
      <c r="CH20" s="25"/>
      <c r="CI20" s="25"/>
      <c r="CJ20" s="25"/>
      <c r="CK20" s="25"/>
      <c r="CL20" s="25"/>
      <c r="CM20" s="25"/>
      <c r="CN20" s="25"/>
      <c r="CO20" s="21"/>
      <c r="CP20" s="153"/>
      <c r="CQ20" s="8"/>
      <c r="CR20" s="154" t="str">
        <f>IF($CC$40=Hoja3!$F$11," ","Baix Empordà")</f>
        <v>Baix Empordà</v>
      </c>
      <c r="CS20" s="8"/>
      <c r="CT20" s="8"/>
      <c r="CU20" s="2"/>
      <c r="CV20" s="2"/>
      <c r="CW20" s="2"/>
      <c r="CX20" s="2"/>
      <c r="CY20" s="2"/>
      <c r="CZ20" s="2"/>
      <c r="DA20" s="2"/>
      <c r="DB20" s="2"/>
      <c r="DC20" s="7"/>
      <c r="DD20" s="2"/>
      <c r="DE20" s="2"/>
      <c r="DF20" s="2"/>
      <c r="DG20" s="2"/>
      <c r="DH20" s="2"/>
      <c r="DI20" s="2"/>
      <c r="DJ20" s="2"/>
      <c r="DK20" s="1"/>
    </row>
    <row r="21" spans="2:115" ht="11.25" customHeight="1" thickBot="1">
      <c r="B21" s="5"/>
      <c r="C21" s="5"/>
      <c r="D21" s="5"/>
      <c r="E21" s="5"/>
      <c r="H21" s="8"/>
      <c r="I21" s="52"/>
      <c r="J21" s="25"/>
      <c r="K21" s="53"/>
      <c r="L21" s="54" t="str">
        <f>IF($M$25=Hoja3!$F$6,"Aquí hi ha Taüll","")</f>
        <v/>
      </c>
      <c r="M21" s="55"/>
      <c r="N21" s="40"/>
      <c r="O21" s="40"/>
      <c r="P21" s="40"/>
      <c r="Q21" s="40"/>
      <c r="R21" s="40"/>
      <c r="S21" s="32"/>
      <c r="T21" s="32"/>
      <c r="U21" s="32"/>
      <c r="V21" s="32"/>
      <c r="W21" s="32"/>
      <c r="X21" s="46" t="str">
        <f>IF($X$24=Hoja3!$F$28,"Molt bé!!!","")</f>
        <v/>
      </c>
      <c r="Y21" s="32"/>
      <c r="Z21" s="37"/>
      <c r="AA21" s="32"/>
      <c r="AB21" s="32"/>
      <c r="AC21" s="32"/>
      <c r="AD21" s="32"/>
      <c r="AE21" s="32"/>
      <c r="AF21" s="47"/>
      <c r="AG21" s="47"/>
      <c r="AH21" s="47"/>
      <c r="AI21" s="47"/>
      <c r="AJ21" s="47"/>
      <c r="AK21" s="47"/>
      <c r="AL21" s="47"/>
      <c r="AM21" s="47"/>
      <c r="AN21" s="47"/>
      <c r="AO21" s="41"/>
      <c r="AP21" s="42"/>
      <c r="AQ21" s="41"/>
      <c r="AR21" s="41"/>
      <c r="AS21" s="41"/>
      <c r="AT21" s="41"/>
      <c r="AU21" s="41"/>
      <c r="AV21" s="41"/>
      <c r="AW21" s="41"/>
      <c r="AX21" s="41"/>
      <c r="AY21" s="25"/>
      <c r="AZ21" s="25"/>
      <c r="BA21" s="25"/>
      <c r="BB21" s="56" t="str">
        <f>IF($BD$25=Hoja3!$F$33,"Núria","")</f>
        <v/>
      </c>
      <c r="BC21" s="44"/>
      <c r="BD21" s="57"/>
      <c r="BE21" s="44"/>
      <c r="BF21" s="44"/>
      <c r="BG21" s="44"/>
      <c r="BH21" s="44"/>
      <c r="BI21" s="44"/>
      <c r="BJ21" s="44"/>
      <c r="BK21" s="25"/>
      <c r="BL21" s="25"/>
      <c r="BM21" s="25"/>
      <c r="BN21" s="25"/>
      <c r="BO21" s="40"/>
      <c r="BP21" s="40"/>
      <c r="BQ21" s="40"/>
      <c r="BR21" s="40"/>
      <c r="BS21" s="40"/>
      <c r="BT21" s="45" t="s">
        <v>14</v>
      </c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25"/>
      <c r="CH21" s="25"/>
      <c r="CI21" s="25"/>
      <c r="CJ21" s="25"/>
      <c r="CK21" s="25"/>
      <c r="CL21" s="25"/>
      <c r="CM21" s="25"/>
      <c r="CN21" s="25"/>
      <c r="CO21" s="21"/>
      <c r="CP21" s="152" t="str">
        <f ca="1">INDEX($CR$11:$CR$52,RANDBETWEEN(1,COUNTA($CR$11:$CR$51)),1)</f>
        <v>Baix Empordà</v>
      </c>
      <c r="CQ21" s="8"/>
      <c r="CR21" s="154" t="str">
        <f>IF($AZ$62=Hoja3!$F$12," ","Baix Llobregat")</f>
        <v>Baix Llobregat</v>
      </c>
      <c r="CS21" s="8"/>
      <c r="CT21" s="8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1"/>
    </row>
    <row r="22" spans="2:115" ht="11.25" customHeight="1" thickBot="1">
      <c r="B22" s="5"/>
      <c r="C22" s="5"/>
      <c r="D22" s="5"/>
      <c r="E22" s="5"/>
      <c r="I22" s="25"/>
      <c r="J22" s="25"/>
      <c r="K22" s="25"/>
      <c r="L22" s="53"/>
      <c r="M22" s="40"/>
      <c r="N22" s="40"/>
      <c r="O22" s="55"/>
      <c r="P22" s="40"/>
      <c r="Q22" s="40"/>
      <c r="R22" s="40"/>
      <c r="S22" s="32"/>
      <c r="T22" s="32"/>
      <c r="U22" s="32"/>
      <c r="V22" s="32"/>
      <c r="W22" s="32"/>
      <c r="X22" s="37"/>
      <c r="Y22" s="32"/>
      <c r="Z22" s="32"/>
      <c r="AA22" s="32"/>
      <c r="AB22" s="32"/>
      <c r="AC22" s="32"/>
      <c r="AD22" s="32"/>
      <c r="AE22" s="32"/>
      <c r="AF22" s="47"/>
      <c r="AG22" s="47"/>
      <c r="AH22" s="47"/>
      <c r="AI22" s="47"/>
      <c r="AJ22" s="47"/>
      <c r="AK22" s="58"/>
      <c r="AL22" s="47"/>
      <c r="AM22" s="47"/>
      <c r="AN22" s="47"/>
      <c r="AO22" s="41"/>
      <c r="AP22" s="41"/>
      <c r="AQ22" s="41"/>
      <c r="AR22" s="141"/>
      <c r="AS22" s="41"/>
      <c r="AT22" s="41"/>
      <c r="AU22" s="41"/>
      <c r="AV22" s="41"/>
      <c r="AW22" s="41"/>
      <c r="AX22" s="41"/>
      <c r="AY22" s="25"/>
      <c r="AZ22" s="25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25"/>
      <c r="BM22" s="25"/>
      <c r="BN22" s="25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9"/>
      <c r="CD22" s="40"/>
      <c r="CE22" s="40"/>
      <c r="CF22" s="40"/>
      <c r="CG22" s="48" t="str">
        <f>IF($BT$23=Hoja3!$F$3,"Port de la Selva","")</f>
        <v/>
      </c>
      <c r="CH22" s="40"/>
      <c r="CI22" s="25"/>
      <c r="CJ22" s="25"/>
      <c r="CK22" s="25"/>
      <c r="CL22" s="25"/>
      <c r="CM22" s="25"/>
      <c r="CN22" s="25"/>
      <c r="CO22" s="21"/>
      <c r="CP22" s="153"/>
      <c r="CQ22" s="8"/>
      <c r="CR22" s="154" t="str">
        <f>IF($AT$70=Hoja3!$F$13," ","Baix Penedès")</f>
        <v>Baix Penedès</v>
      </c>
      <c r="CS22" s="8"/>
      <c r="CT22" s="8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1"/>
    </row>
    <row r="23" spans="2:115" ht="11.25" customHeight="1" thickBot="1">
      <c r="B23" s="5"/>
      <c r="C23" s="5"/>
      <c r="D23" s="5"/>
      <c r="E23" s="5"/>
      <c r="I23" s="25"/>
      <c r="J23" s="25"/>
      <c r="K23" s="25"/>
      <c r="L23" s="25"/>
      <c r="M23" s="40"/>
      <c r="N23" s="45" t="s">
        <v>2</v>
      </c>
      <c r="O23" s="40"/>
      <c r="P23" s="40"/>
      <c r="Q23" s="40"/>
      <c r="R23" s="40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47"/>
      <c r="AE23" s="47"/>
      <c r="AF23" s="58"/>
      <c r="AG23" s="47"/>
      <c r="AH23" s="47"/>
      <c r="AI23" s="47"/>
      <c r="AJ23" s="47"/>
      <c r="AK23" s="47"/>
      <c r="AL23" s="47"/>
      <c r="AM23" s="47"/>
      <c r="AN23" s="47"/>
      <c r="AO23" s="47"/>
      <c r="AP23" s="41"/>
      <c r="AQ23" s="41"/>
      <c r="AR23" s="41"/>
      <c r="AS23" s="41"/>
      <c r="AT23" s="41"/>
      <c r="AU23" s="42"/>
      <c r="AV23" s="41"/>
      <c r="AW23" s="41"/>
      <c r="AX23" s="41"/>
      <c r="AY23" s="41"/>
      <c r="AZ23" s="44"/>
      <c r="BA23" s="44"/>
      <c r="BB23" s="44"/>
      <c r="BC23" s="57" t="s">
        <v>12</v>
      </c>
      <c r="BD23" s="44"/>
      <c r="BE23" s="44"/>
      <c r="BF23" s="44"/>
      <c r="BG23" s="44"/>
      <c r="BH23" s="44"/>
      <c r="BI23" s="44"/>
      <c r="BJ23" s="44"/>
      <c r="BK23" s="44"/>
      <c r="BL23" s="44"/>
      <c r="BM23" s="59"/>
      <c r="BN23" s="40"/>
      <c r="BO23" s="40"/>
      <c r="BP23" s="40"/>
      <c r="BQ23" s="40"/>
      <c r="BR23" s="40"/>
      <c r="BS23" s="40"/>
      <c r="BT23" s="131"/>
      <c r="BU23" s="40"/>
      <c r="BV23" s="40"/>
      <c r="BW23" s="40"/>
      <c r="BX23" s="40"/>
      <c r="BY23" s="40"/>
      <c r="BZ23" s="40"/>
      <c r="CA23" s="40"/>
      <c r="CB23" s="40"/>
      <c r="CC23" s="45"/>
      <c r="CD23" s="40"/>
      <c r="CE23" s="40"/>
      <c r="CF23" s="40"/>
      <c r="CG23" s="40"/>
      <c r="CH23" s="40"/>
      <c r="CI23" s="40"/>
      <c r="CJ23" s="25"/>
      <c r="CK23" s="25"/>
      <c r="CL23" s="25"/>
      <c r="CM23" s="25"/>
      <c r="CN23" s="25"/>
      <c r="CO23" s="21"/>
      <c r="CP23" s="152" t="str">
        <f ca="1">INDEX($CR$11:$CR$52,RANDBETWEEN(1,COUNTA($CR$11:$CR$51)),1)</f>
        <v>Baix Llobregat</v>
      </c>
      <c r="CQ23" s="8"/>
      <c r="CR23" s="154" t="str">
        <f>IF($BH$65=Hoja3!$F$14," ","Barcelonès")</f>
        <v>Barcelonès</v>
      </c>
      <c r="CS23" s="8"/>
      <c r="CT23" s="8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1"/>
    </row>
    <row r="24" spans="2:115" ht="11.25" customHeight="1" thickBot="1">
      <c r="B24" s="5"/>
      <c r="C24" s="5"/>
      <c r="D24" s="5"/>
      <c r="E24" s="5"/>
      <c r="I24" s="25"/>
      <c r="J24" s="25"/>
      <c r="K24" s="25"/>
      <c r="L24" s="25"/>
      <c r="M24" s="40"/>
      <c r="N24" s="40"/>
      <c r="O24" s="40"/>
      <c r="P24" s="40"/>
      <c r="Q24" s="40"/>
      <c r="R24" s="60"/>
      <c r="S24" s="32"/>
      <c r="T24" s="32"/>
      <c r="U24" s="32"/>
      <c r="V24" s="32"/>
      <c r="W24" s="32"/>
      <c r="X24" s="144"/>
      <c r="Y24" s="32"/>
      <c r="Z24" s="32"/>
      <c r="AA24" s="32"/>
      <c r="AB24" s="32"/>
      <c r="AC24" s="32"/>
      <c r="AD24" s="61" t="str">
        <f>IF($AC$29=Hoja3!$F$5,"Aquí hi ha la frontera ","")</f>
        <v/>
      </c>
      <c r="AE24" s="47"/>
      <c r="AF24" s="47"/>
      <c r="AG24" s="47"/>
      <c r="AH24" s="47"/>
      <c r="AI24" s="58"/>
      <c r="AJ24" s="47"/>
      <c r="AK24" s="47"/>
      <c r="AL24" s="47"/>
      <c r="AM24" s="47"/>
      <c r="AN24" s="47"/>
      <c r="AO24" s="47"/>
      <c r="AP24" s="41"/>
      <c r="AQ24" s="42"/>
      <c r="AR24" s="41"/>
      <c r="AS24" s="41"/>
      <c r="AT24" s="41"/>
      <c r="AU24" s="41"/>
      <c r="AV24" s="41"/>
      <c r="AW24" s="41"/>
      <c r="AX24" s="41"/>
      <c r="AY24" s="44"/>
      <c r="AZ24" s="50"/>
      <c r="BA24" s="44"/>
      <c r="BB24" s="44"/>
      <c r="BC24" s="44"/>
      <c r="BD24" s="44"/>
      <c r="BE24" s="44"/>
      <c r="BF24" s="44"/>
      <c r="BG24" s="44"/>
      <c r="BH24" s="50"/>
      <c r="BI24" s="44"/>
      <c r="BJ24" s="44"/>
      <c r="BK24" s="44"/>
      <c r="BL24" s="44"/>
      <c r="BM24" s="59"/>
      <c r="BN24" s="59"/>
      <c r="BO24" s="59"/>
      <c r="BP24" s="40"/>
      <c r="BQ24" s="40"/>
      <c r="BR24" s="49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9"/>
      <c r="CE24" s="40"/>
      <c r="CF24" s="40"/>
      <c r="CG24" s="40"/>
      <c r="CH24" s="40"/>
      <c r="CI24" s="40"/>
      <c r="CJ24" s="40"/>
      <c r="CK24" s="25"/>
      <c r="CL24" s="25"/>
      <c r="CM24" s="25"/>
      <c r="CN24" s="25"/>
      <c r="CO24" s="21"/>
      <c r="CP24" s="153"/>
      <c r="CQ24" s="8"/>
      <c r="CR24" s="154" t="str">
        <f>IF($AS$32=Hoja3!$F$15," ","Berguedà")</f>
        <v>Berguedà</v>
      </c>
      <c r="CS24" s="8"/>
      <c r="CT24" s="8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1"/>
    </row>
    <row r="25" spans="2:115" ht="11.25" customHeight="1" thickBot="1">
      <c r="B25" s="5"/>
      <c r="C25" s="5"/>
      <c r="D25" s="5"/>
      <c r="E25" s="5"/>
      <c r="I25" s="25"/>
      <c r="J25" s="25"/>
      <c r="K25" s="25"/>
      <c r="L25" s="25"/>
      <c r="M25" s="134"/>
      <c r="N25" s="40"/>
      <c r="O25" s="40"/>
      <c r="P25" s="40"/>
      <c r="Q25" s="60"/>
      <c r="R25" s="60"/>
      <c r="S25" s="60"/>
      <c r="T25" s="32"/>
      <c r="U25" s="32"/>
      <c r="V25" s="32"/>
      <c r="W25" s="32"/>
      <c r="X25" s="32"/>
      <c r="Y25" s="32"/>
      <c r="Z25" s="32"/>
      <c r="AA25" s="32"/>
      <c r="AB25" s="47"/>
      <c r="AC25" s="47"/>
      <c r="AD25" s="47"/>
      <c r="AE25" s="47"/>
      <c r="AF25" s="61" t="str">
        <f>IF($AC$29=Hoja3!$F$5,"amb Andorra ","")</f>
        <v/>
      </c>
      <c r="AG25" s="58"/>
      <c r="AH25" s="47"/>
      <c r="AI25" s="47"/>
      <c r="AJ25" s="47"/>
      <c r="AK25" s="47"/>
      <c r="AL25" s="47"/>
      <c r="AM25" s="47"/>
      <c r="AN25" s="47"/>
      <c r="AO25" s="47"/>
      <c r="AP25" s="62" t="str">
        <f>IF($AR$22=Hoja3!$F$16,"Serra del Cadí","")</f>
        <v/>
      </c>
      <c r="AQ25" s="41"/>
      <c r="AR25" s="41"/>
      <c r="AS25" s="42"/>
      <c r="AT25" s="41"/>
      <c r="AU25" s="41"/>
      <c r="AV25" s="41"/>
      <c r="AW25" s="41"/>
      <c r="AX25" s="41"/>
      <c r="AY25" s="50"/>
      <c r="AZ25" s="44"/>
      <c r="BA25" s="44"/>
      <c r="BB25" s="44"/>
      <c r="BC25" s="44"/>
      <c r="BD25" s="150"/>
      <c r="BE25" s="44"/>
      <c r="BF25" s="44"/>
      <c r="BG25" s="44"/>
      <c r="BH25" s="44"/>
      <c r="BI25" s="44"/>
      <c r="BJ25" s="44"/>
      <c r="BK25" s="59"/>
      <c r="BL25" s="59"/>
      <c r="BM25" s="63"/>
      <c r="BN25" s="59"/>
      <c r="BO25" s="59"/>
      <c r="BP25" s="59"/>
      <c r="BQ25" s="40"/>
      <c r="BR25" s="45"/>
      <c r="BS25" s="40"/>
      <c r="BT25" s="45" t="str">
        <f>IF($BT$23=Hoja3!$F$3,"Molt bé!!!","")</f>
        <v/>
      </c>
      <c r="BU25" s="40"/>
      <c r="BV25" s="40"/>
      <c r="BW25" s="49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25"/>
      <c r="CK25" s="25"/>
      <c r="CL25" s="25"/>
      <c r="CM25" s="25"/>
      <c r="CN25" s="25"/>
      <c r="CO25" s="21"/>
      <c r="CP25" s="152" t="str">
        <f ca="1">INDEX($CR$11:$CR$52,RANDBETWEEN(1,COUNTA($CR$11:$CR$51)),1)</f>
        <v>Urgell</v>
      </c>
      <c r="CQ25" s="8"/>
      <c r="CR25" s="154" t="str">
        <f>IF($AR$22=Hoja3!$F$16," ","Cerdanya")</f>
        <v>Cerdanya</v>
      </c>
      <c r="CS25" s="8"/>
      <c r="CT25" s="8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1"/>
    </row>
    <row r="26" spans="2:115" ht="11.25" customHeight="1" thickBot="1">
      <c r="B26" s="5"/>
      <c r="C26" s="5"/>
      <c r="D26" s="5"/>
      <c r="E26" s="5"/>
      <c r="I26" s="25"/>
      <c r="J26" s="25"/>
      <c r="K26" s="25"/>
      <c r="L26" s="25"/>
      <c r="M26" s="40"/>
      <c r="N26" s="40"/>
      <c r="O26" s="40"/>
      <c r="P26" s="40"/>
      <c r="Q26" s="60"/>
      <c r="R26" s="64"/>
      <c r="S26" s="60"/>
      <c r="T26" s="60"/>
      <c r="U26" s="32"/>
      <c r="V26" s="37"/>
      <c r="W26" s="32"/>
      <c r="X26" s="32"/>
      <c r="Y26" s="32"/>
      <c r="Z26" s="32"/>
      <c r="AA26" s="32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65"/>
      <c r="AR26" s="65"/>
      <c r="AS26" s="65"/>
      <c r="AT26" s="65"/>
      <c r="AU26" s="65"/>
      <c r="AV26" s="65"/>
      <c r="AW26" s="65"/>
      <c r="AX26" s="65"/>
      <c r="AY26" s="65"/>
      <c r="AZ26" s="44"/>
      <c r="BA26" s="50"/>
      <c r="BB26" s="44"/>
      <c r="BC26" s="44"/>
      <c r="BD26" s="44"/>
      <c r="BE26" s="44"/>
      <c r="BF26" s="44"/>
      <c r="BG26" s="44"/>
      <c r="BH26" s="44"/>
      <c r="BI26" s="44"/>
      <c r="BJ26" s="59"/>
      <c r="BK26" s="59"/>
      <c r="BL26" s="66" t="str">
        <f>IF($BK$30=Hoja3!$F$20,"Molt bé!!!","")</f>
        <v/>
      </c>
      <c r="BM26" s="59"/>
      <c r="BN26" s="59"/>
      <c r="BO26" s="59"/>
      <c r="BP26" s="59"/>
      <c r="BQ26" s="59"/>
      <c r="BR26" s="40"/>
      <c r="BS26" s="40"/>
      <c r="BT26" s="40"/>
      <c r="BU26" s="49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67" t="str">
        <f>IF($BT$23=Hoja3!$F$3,"Roses","")</f>
        <v/>
      </c>
      <c r="CH26" s="40"/>
      <c r="CI26" s="40"/>
      <c r="CJ26" s="25"/>
      <c r="CK26" s="25"/>
      <c r="CL26" s="25"/>
      <c r="CM26" s="25"/>
      <c r="CN26" s="25"/>
      <c r="CO26" s="21"/>
      <c r="CP26" s="153"/>
      <c r="CQ26" s="8"/>
      <c r="CR26" s="154" t="str">
        <f>IF($AB$67=Hoja3!$F$17," ","Conca de Barberà")</f>
        <v>Conca de Barberà</v>
      </c>
      <c r="CS26" s="8"/>
      <c r="CT26" s="8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1"/>
    </row>
    <row r="27" spans="2:115" ht="11.25" customHeight="1" thickBot="1">
      <c r="B27" s="5"/>
      <c r="C27" s="5"/>
      <c r="D27" s="5"/>
      <c r="E27" s="5"/>
      <c r="I27" s="25"/>
      <c r="J27" s="25"/>
      <c r="K27" s="25"/>
      <c r="L27" s="25"/>
      <c r="M27" s="45" t="str">
        <f>IF($M$25=Hoja3!$F$6,"Molt bé!!!","")</f>
        <v/>
      </c>
      <c r="N27" s="40"/>
      <c r="O27" s="40"/>
      <c r="P27" s="40"/>
      <c r="Q27" s="64"/>
      <c r="R27" s="60"/>
      <c r="S27" s="60"/>
      <c r="T27" s="32"/>
      <c r="U27" s="32"/>
      <c r="V27" s="32"/>
      <c r="W27" s="37"/>
      <c r="X27" s="32"/>
      <c r="Y27" s="32"/>
      <c r="Z27" s="32"/>
      <c r="AA27" s="32"/>
      <c r="AB27" s="47"/>
      <c r="AC27" s="47"/>
      <c r="AD27" s="47"/>
      <c r="AE27" s="68" t="s">
        <v>10</v>
      </c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65"/>
      <c r="AQ27" s="69" t="str">
        <f>IF($AS$32=Hoja3!$F$15,"Naixement del ","")</f>
        <v/>
      </c>
      <c r="AR27" s="65"/>
      <c r="AS27" s="65"/>
      <c r="AT27" s="65"/>
      <c r="AU27" s="65"/>
      <c r="AV27" s="65"/>
      <c r="AW27" s="65"/>
      <c r="AX27" s="65"/>
      <c r="AY27" s="65"/>
      <c r="AZ27" s="44"/>
      <c r="BA27" s="50"/>
      <c r="BB27" s="57" t="str">
        <f>IF($BD$25=Hoja3!$F$33,"Molt bé!!!","")</f>
        <v/>
      </c>
      <c r="BC27" s="44"/>
      <c r="BD27" s="44"/>
      <c r="BE27" s="44"/>
      <c r="BF27" s="44"/>
      <c r="BG27" s="44"/>
      <c r="BH27" s="44"/>
      <c r="BI27" s="63"/>
      <c r="BJ27" s="59"/>
      <c r="BK27" s="59"/>
      <c r="BL27" s="59"/>
      <c r="BM27" s="59"/>
      <c r="BN27" s="59"/>
      <c r="BO27" s="59"/>
      <c r="BP27" s="59"/>
      <c r="BQ27" s="59"/>
      <c r="BR27" s="59"/>
      <c r="BS27" s="40"/>
      <c r="BT27" s="40"/>
      <c r="BU27" s="40"/>
      <c r="BV27" s="40"/>
      <c r="BW27" s="40"/>
      <c r="BX27" s="40"/>
      <c r="BY27" s="40"/>
      <c r="BZ27" s="40"/>
      <c r="CA27" s="49"/>
      <c r="CB27" s="40"/>
      <c r="CC27" s="40"/>
      <c r="CD27" s="40"/>
      <c r="CE27" s="40"/>
      <c r="CF27" s="25"/>
      <c r="CG27" s="25"/>
      <c r="CH27" s="25"/>
      <c r="CI27" s="25"/>
      <c r="CJ27" s="25"/>
      <c r="CK27" s="25"/>
      <c r="CL27" s="25"/>
      <c r="CM27" s="25"/>
      <c r="CN27" s="25"/>
      <c r="CO27" s="21"/>
      <c r="CP27" s="152" t="str">
        <f ca="1">INDEX($CR$11:$CR$52,RANDBETWEEN(1,COUNTA($CR$11:$CR$51)),1)</f>
        <v>Pla de l'Estany</v>
      </c>
      <c r="CQ27" s="8"/>
      <c r="CR27" s="154" t="str">
        <f>IF($AY$69=Hoja3!$F$18," ","Garraf")</f>
        <v>Garraf</v>
      </c>
      <c r="CS27" s="8"/>
      <c r="CT27" s="8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1"/>
    </row>
    <row r="28" spans="2:115" ht="11.25" customHeight="1" thickBot="1">
      <c r="B28" s="5"/>
      <c r="C28" s="5"/>
      <c r="D28" s="5"/>
      <c r="E28" s="5"/>
      <c r="I28" s="25"/>
      <c r="J28" s="25"/>
      <c r="K28" s="25"/>
      <c r="L28" s="25"/>
      <c r="M28" s="40"/>
      <c r="N28" s="55"/>
      <c r="O28" s="40"/>
      <c r="P28" s="40"/>
      <c r="Q28" s="60"/>
      <c r="R28" s="64"/>
      <c r="S28" s="60"/>
      <c r="T28" s="60"/>
      <c r="U28" s="32"/>
      <c r="V28" s="32"/>
      <c r="W28" s="32"/>
      <c r="X28" s="37"/>
      <c r="Y28" s="32"/>
      <c r="Z28" s="32"/>
      <c r="AA28" s="47"/>
      <c r="AB28" s="47"/>
      <c r="AC28" s="47"/>
      <c r="AD28" s="47"/>
      <c r="AE28" s="47"/>
      <c r="AF28" s="47"/>
      <c r="AG28" s="47"/>
      <c r="AH28" s="47"/>
      <c r="AI28" s="47"/>
      <c r="AJ28" s="58"/>
      <c r="AK28" s="47"/>
      <c r="AL28" s="47"/>
      <c r="AM28" s="47"/>
      <c r="AN28" s="47"/>
      <c r="AO28" s="70"/>
      <c r="AP28" s="65"/>
      <c r="AQ28" s="69" t="str">
        <f>IF($AS$32=Hoja3!$F$15,"riu Llobregat!!!","")</f>
        <v/>
      </c>
      <c r="AR28" s="65"/>
      <c r="AS28" s="65"/>
      <c r="AT28" s="65"/>
      <c r="AU28" s="70"/>
      <c r="AV28" s="65"/>
      <c r="AW28" s="65"/>
      <c r="AX28" s="65"/>
      <c r="AY28" s="44"/>
      <c r="AZ28" s="44"/>
      <c r="BA28" s="44"/>
      <c r="BB28" s="50"/>
      <c r="BC28" s="44"/>
      <c r="BD28" s="44"/>
      <c r="BE28" s="44"/>
      <c r="BF28" s="44"/>
      <c r="BG28" s="44"/>
      <c r="BH28" s="59"/>
      <c r="BI28" s="59"/>
      <c r="BJ28" s="59"/>
      <c r="BK28" s="66" t="s">
        <v>13</v>
      </c>
      <c r="BL28" s="59"/>
      <c r="BM28" s="59"/>
      <c r="BN28" s="59"/>
      <c r="BO28" s="59"/>
      <c r="BP28" s="59"/>
      <c r="BQ28" s="59"/>
      <c r="BR28" s="59"/>
      <c r="BS28" s="71"/>
      <c r="BT28" s="40"/>
      <c r="BU28" s="72"/>
      <c r="BV28" s="71"/>
      <c r="BW28" s="71"/>
      <c r="BX28" s="71"/>
      <c r="BY28" s="40"/>
      <c r="BZ28" s="40"/>
      <c r="CA28" s="40"/>
      <c r="CB28" s="40"/>
      <c r="CC28" s="67" t="str">
        <f>IF($BT$23=Hoja3!$F$3,"Aiguamolls ","")</f>
        <v/>
      </c>
      <c r="CD28" s="40"/>
      <c r="CE28" s="40"/>
      <c r="CF28" s="25"/>
      <c r="CG28" s="25"/>
      <c r="CH28" s="25"/>
      <c r="CI28" s="25"/>
      <c r="CJ28" s="25"/>
      <c r="CK28" s="25"/>
      <c r="CL28" s="25"/>
      <c r="CM28" s="25"/>
      <c r="CN28" s="25"/>
      <c r="CO28" s="21"/>
      <c r="CP28" s="153"/>
      <c r="CQ28" s="8"/>
      <c r="CR28" s="154" t="str">
        <f>IF($S$66=Hoja3!$F$19," ","Garrigues")</f>
        <v>Garrigues</v>
      </c>
      <c r="CS28" s="8"/>
      <c r="CT28" s="8"/>
      <c r="CU28" s="2"/>
      <c r="CV28" s="2"/>
      <c r="CW28" s="2"/>
      <c r="CX28" s="2"/>
      <c r="CY28" s="2"/>
      <c r="CZ28" s="7"/>
      <c r="DA28" s="6"/>
      <c r="DB28" s="2"/>
      <c r="DC28" s="2"/>
      <c r="DD28" s="2"/>
      <c r="DE28" s="2"/>
      <c r="DF28" s="2"/>
      <c r="DG28" s="2"/>
      <c r="DH28" s="2"/>
      <c r="DI28" s="2"/>
      <c r="DJ28" s="2"/>
      <c r="DK28" s="1"/>
    </row>
    <row r="29" spans="2:115" ht="11.25" customHeight="1" thickBot="1">
      <c r="B29" s="5"/>
      <c r="C29" s="5"/>
      <c r="D29" s="5"/>
      <c r="E29" s="5"/>
      <c r="I29" s="54" t="str">
        <f>IF($M$25=Hoja3!$F$6,"riu Noguera Ribagorçana","")</f>
        <v/>
      </c>
      <c r="J29" s="25"/>
      <c r="K29" s="54"/>
      <c r="L29" s="25"/>
      <c r="M29" s="55"/>
      <c r="N29" s="40"/>
      <c r="O29" s="40"/>
      <c r="P29" s="40"/>
      <c r="Q29" s="60"/>
      <c r="R29" s="64"/>
      <c r="S29" s="60"/>
      <c r="T29" s="60"/>
      <c r="U29" s="60"/>
      <c r="V29" s="32"/>
      <c r="W29" s="32"/>
      <c r="X29" s="32"/>
      <c r="Y29" s="32"/>
      <c r="Z29" s="47"/>
      <c r="AA29" s="47"/>
      <c r="AB29" s="47"/>
      <c r="AC29" s="13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65"/>
      <c r="AO29" s="65"/>
      <c r="AP29" s="65"/>
      <c r="AQ29" s="65"/>
      <c r="AR29" s="65"/>
      <c r="AS29" s="70"/>
      <c r="AT29" s="65"/>
      <c r="AU29" s="65"/>
      <c r="AV29" s="65"/>
      <c r="AW29" s="65"/>
      <c r="AX29" s="65"/>
      <c r="AY29" s="44"/>
      <c r="AZ29" s="44"/>
      <c r="BA29" s="50"/>
      <c r="BB29" s="44"/>
      <c r="BC29" s="44"/>
      <c r="BD29" s="44"/>
      <c r="BE29" s="44"/>
      <c r="BF29" s="44"/>
      <c r="BG29" s="44"/>
      <c r="BH29" s="63"/>
      <c r="BI29" s="59"/>
      <c r="BJ29" s="59"/>
      <c r="BK29" s="59"/>
      <c r="BL29" s="59"/>
      <c r="BM29" s="59"/>
      <c r="BN29" s="59"/>
      <c r="BO29" s="59"/>
      <c r="BP29" s="59"/>
      <c r="BQ29" s="59"/>
      <c r="BR29" s="71"/>
      <c r="BS29" s="72"/>
      <c r="BT29" s="71"/>
      <c r="BU29" s="73" t="str">
        <f>IF($BU$31=Hoja3!$F$30,"Molt bé!!!","")</f>
        <v/>
      </c>
      <c r="BV29" s="71"/>
      <c r="BW29" s="71"/>
      <c r="BX29" s="71"/>
      <c r="BY29" s="71"/>
      <c r="BZ29" s="40"/>
      <c r="CA29" s="40"/>
      <c r="CB29" s="40"/>
      <c r="CC29" s="49"/>
      <c r="CD29" s="40"/>
      <c r="CE29" s="40"/>
      <c r="CF29" s="25"/>
      <c r="CG29" s="25"/>
      <c r="CH29" s="25"/>
      <c r="CI29" s="25"/>
      <c r="CJ29" s="25"/>
      <c r="CK29" s="25"/>
      <c r="CL29" s="25"/>
      <c r="CM29" s="25"/>
      <c r="CN29" s="25"/>
      <c r="CO29" s="21"/>
      <c r="CP29" s="152" t="str">
        <f ca="1">INDEX($CR$11:$CR$52,RANDBETWEEN(1,COUNTA($CR$11:$CR$51)),1)</f>
        <v>Pallars Jussà</v>
      </c>
      <c r="CQ29" s="8"/>
      <c r="CR29" s="154" t="str">
        <f>IF($BK$30=Hoja3!$F$20," ","Garrotxa")</f>
        <v>Garrotxa</v>
      </c>
      <c r="CS29" s="8"/>
      <c r="CT29" s="8"/>
      <c r="CU29" s="2"/>
      <c r="CV29" s="2"/>
      <c r="CW29" s="2"/>
      <c r="CX29" s="2"/>
      <c r="CY29" s="2"/>
      <c r="CZ29" s="2"/>
      <c r="DA29" s="7"/>
      <c r="DB29" s="2"/>
      <c r="DC29" s="2"/>
      <c r="DD29" s="2"/>
      <c r="DE29" s="2"/>
      <c r="DF29" s="2"/>
      <c r="DG29" s="2"/>
      <c r="DH29" s="2"/>
      <c r="DI29" s="2"/>
      <c r="DJ29" s="2"/>
      <c r="DK29" s="1"/>
    </row>
    <row r="30" spans="2:115" ht="11.25" customHeight="1" thickBot="1">
      <c r="B30" s="5"/>
      <c r="C30" s="5"/>
      <c r="D30" s="5"/>
      <c r="E30" s="5"/>
      <c r="I30" s="25"/>
      <c r="J30" s="25"/>
      <c r="K30" s="25"/>
      <c r="L30" s="25"/>
      <c r="M30" s="40"/>
      <c r="N30" s="40"/>
      <c r="O30" s="55"/>
      <c r="P30" s="40"/>
      <c r="Q30" s="60"/>
      <c r="R30" s="60"/>
      <c r="S30" s="64"/>
      <c r="T30" s="60"/>
      <c r="U30" s="60"/>
      <c r="V30" s="60"/>
      <c r="W30" s="32"/>
      <c r="X30" s="32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60"/>
      <c r="AK30" s="60"/>
      <c r="AL30" s="60"/>
      <c r="AM30" s="60"/>
      <c r="AN30" s="65"/>
      <c r="AO30" s="65"/>
      <c r="AP30" s="65"/>
      <c r="AQ30" s="74" t="s">
        <v>22</v>
      </c>
      <c r="AR30" s="65"/>
      <c r="AS30" s="65"/>
      <c r="AT30" s="65"/>
      <c r="AU30" s="65"/>
      <c r="AV30" s="65"/>
      <c r="AW30" s="65"/>
      <c r="AX30" s="65"/>
      <c r="AY30" s="65"/>
      <c r="AZ30" s="65"/>
      <c r="BA30" s="44"/>
      <c r="BB30" s="44"/>
      <c r="BC30" s="44"/>
      <c r="BD30" s="44"/>
      <c r="BE30" s="44"/>
      <c r="BF30" s="44"/>
      <c r="BG30" s="40"/>
      <c r="BH30" s="59"/>
      <c r="BI30" s="59"/>
      <c r="BJ30" s="59"/>
      <c r="BK30" s="138"/>
      <c r="BL30" s="59"/>
      <c r="BM30" s="59"/>
      <c r="BN30" s="59"/>
      <c r="BO30" s="59"/>
      <c r="BP30" s="59"/>
      <c r="BQ30" s="71"/>
      <c r="BR30" s="71"/>
      <c r="BS30" s="73" t="s">
        <v>15</v>
      </c>
      <c r="BT30" s="71"/>
      <c r="BU30" s="71"/>
      <c r="BV30" s="71"/>
      <c r="BW30" s="71"/>
      <c r="BX30" s="71"/>
      <c r="BY30" s="71"/>
      <c r="BZ30" s="40"/>
      <c r="CA30" s="40"/>
      <c r="CB30" s="40"/>
      <c r="CC30" s="40"/>
      <c r="CD30" s="40"/>
      <c r="CE30" s="40"/>
      <c r="CF30" s="25"/>
      <c r="CG30" s="25"/>
      <c r="CH30" s="25"/>
      <c r="CI30" s="25"/>
      <c r="CJ30" s="25"/>
      <c r="CK30" s="25"/>
      <c r="CL30" s="25"/>
      <c r="CM30" s="25"/>
      <c r="CN30" s="25"/>
      <c r="CO30" s="21"/>
      <c r="CP30" s="153"/>
      <c r="CQ30" s="8"/>
      <c r="CR30" s="154" t="str">
        <f>IF($BV$38=Hoja3!$F$21," ","Gironès")</f>
        <v>Gironès</v>
      </c>
      <c r="CS30" s="8"/>
      <c r="CT30" s="8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1"/>
    </row>
    <row r="31" spans="2:115" ht="11.25" customHeight="1" thickBot="1">
      <c r="B31" s="5"/>
      <c r="C31" s="5"/>
      <c r="D31" s="5"/>
      <c r="E31" s="5"/>
      <c r="I31" s="25"/>
      <c r="J31" s="25"/>
      <c r="K31" s="25"/>
      <c r="L31" s="25"/>
      <c r="M31" s="60"/>
      <c r="N31" s="60"/>
      <c r="O31" s="40"/>
      <c r="P31" s="40"/>
      <c r="Q31" s="60"/>
      <c r="R31" s="60"/>
      <c r="S31" s="60"/>
      <c r="T31" s="75" t="str">
        <f>IF($S$35=Hoja3!$F$27,"Molt bé!!!","")</f>
        <v/>
      </c>
      <c r="U31" s="60"/>
      <c r="V31" s="60"/>
      <c r="W31" s="60"/>
      <c r="X31" s="60"/>
      <c r="Y31" s="47"/>
      <c r="Z31" s="47"/>
      <c r="AA31" s="68" t="str">
        <f>IF($AC$29=Hoja3!$F$5,"Molt bé!!!","")</f>
        <v/>
      </c>
      <c r="AB31" s="47"/>
      <c r="AC31" s="47"/>
      <c r="AD31" s="47"/>
      <c r="AE31" s="47"/>
      <c r="AF31" s="47"/>
      <c r="AG31" s="47"/>
      <c r="AH31" s="47"/>
      <c r="AI31" s="60"/>
      <c r="AJ31" s="60"/>
      <c r="AK31" s="60"/>
      <c r="AL31" s="60"/>
      <c r="AM31" s="60"/>
      <c r="AN31" s="60"/>
      <c r="AO31" s="60"/>
      <c r="AP31" s="65"/>
      <c r="AQ31" s="65"/>
      <c r="AR31" s="65"/>
      <c r="AS31" s="65"/>
      <c r="AT31" s="65"/>
      <c r="AU31" s="65"/>
      <c r="AV31" s="65"/>
      <c r="AW31" s="70"/>
      <c r="AX31" s="65"/>
      <c r="AY31" s="65"/>
      <c r="AZ31" s="65"/>
      <c r="BA31" s="40"/>
      <c r="BB31" s="40"/>
      <c r="BC31" s="40"/>
      <c r="BD31" s="40"/>
      <c r="BE31" s="40"/>
      <c r="BF31" s="40"/>
      <c r="BG31" s="40"/>
      <c r="BH31" s="40"/>
      <c r="BI31" s="59"/>
      <c r="BJ31" s="63"/>
      <c r="BK31" s="59"/>
      <c r="BL31" s="59"/>
      <c r="BM31" s="59"/>
      <c r="BN31" s="59"/>
      <c r="BO31" s="59"/>
      <c r="BP31" s="59"/>
      <c r="BQ31" s="72"/>
      <c r="BR31" s="71"/>
      <c r="BS31" s="71"/>
      <c r="BT31" s="71"/>
      <c r="BU31" s="149"/>
      <c r="BV31" s="71"/>
      <c r="BW31" s="71"/>
      <c r="BX31" s="71"/>
      <c r="BY31" s="71"/>
      <c r="BZ31" s="40"/>
      <c r="CA31" s="40"/>
      <c r="CB31" s="40"/>
      <c r="CC31" s="40"/>
      <c r="CD31" s="40"/>
      <c r="CE31" s="40"/>
      <c r="CF31" s="25"/>
      <c r="CG31" s="25"/>
      <c r="CH31" s="25"/>
      <c r="CI31" s="25"/>
      <c r="CJ31" s="25"/>
      <c r="CK31" s="25"/>
      <c r="CL31" s="25"/>
      <c r="CM31" s="25"/>
      <c r="CN31" s="25"/>
      <c r="CO31" s="21"/>
      <c r="CP31" s="152" t="str">
        <f ca="1">INDEX($CR$11:$CR$52,RANDBETWEEN(1,COUNTA($CR$11:$CR$51)),1)</f>
        <v>Urgell</v>
      </c>
      <c r="CQ31" s="8"/>
      <c r="CR31" s="154" t="str">
        <f>IF($BP$55=Hoja3!$F$22," ","Maresme")</f>
        <v>Maresme</v>
      </c>
      <c r="CS31" s="8"/>
      <c r="CT31" s="8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1"/>
    </row>
    <row r="32" spans="2:115" ht="11.25" customHeight="1" thickBot="1">
      <c r="B32" s="5"/>
      <c r="C32" s="5"/>
      <c r="D32" s="5"/>
      <c r="E32" s="5"/>
      <c r="I32" s="25"/>
      <c r="J32" s="25"/>
      <c r="K32" s="25"/>
      <c r="L32" s="25"/>
      <c r="M32" s="60"/>
      <c r="N32" s="60"/>
      <c r="O32" s="60"/>
      <c r="P32" s="40"/>
      <c r="Q32" s="40"/>
      <c r="R32" s="60"/>
      <c r="S32" s="64"/>
      <c r="T32" s="60"/>
      <c r="U32" s="60"/>
      <c r="V32" s="60"/>
      <c r="W32" s="60"/>
      <c r="X32" s="60"/>
      <c r="Y32" s="47"/>
      <c r="Z32" s="47"/>
      <c r="AA32" s="47"/>
      <c r="AB32" s="58"/>
      <c r="AC32" s="47"/>
      <c r="AD32" s="47"/>
      <c r="AE32" s="47"/>
      <c r="AF32" s="47"/>
      <c r="AG32" s="60"/>
      <c r="AH32" s="60"/>
      <c r="AI32" s="60"/>
      <c r="AJ32" s="60"/>
      <c r="AK32" s="76"/>
      <c r="AL32" s="60"/>
      <c r="AM32" s="60"/>
      <c r="AN32" s="60"/>
      <c r="AO32" s="60"/>
      <c r="AP32" s="60"/>
      <c r="AQ32" s="65"/>
      <c r="AR32" s="65"/>
      <c r="AS32" s="140"/>
      <c r="AT32" s="65"/>
      <c r="AU32" s="65"/>
      <c r="AV32" s="65"/>
      <c r="AW32" s="65"/>
      <c r="AX32" s="65"/>
      <c r="AY32" s="65"/>
      <c r="AZ32" s="40"/>
      <c r="BA32" s="40"/>
      <c r="BB32" s="77"/>
      <c r="BC32" s="40"/>
      <c r="BD32" s="40"/>
      <c r="BE32" s="40"/>
      <c r="BF32" s="40"/>
      <c r="BG32" s="45"/>
      <c r="BH32" s="40"/>
      <c r="BI32" s="66"/>
      <c r="BJ32" s="78" t="str">
        <f>IF($BK$30=Hoja3!$F$20,"La comarca","")</f>
        <v/>
      </c>
      <c r="BK32" s="59"/>
      <c r="BL32" s="59"/>
      <c r="BM32" s="63"/>
      <c r="BN32" s="59"/>
      <c r="BO32" s="59"/>
      <c r="BP32" s="59"/>
      <c r="BQ32" s="79" t="str">
        <f>IF($BU$31=Hoja3!$F$30,"Restes del Paleolític","")</f>
        <v/>
      </c>
      <c r="BR32" s="72"/>
      <c r="BS32" s="71"/>
      <c r="BT32" s="71"/>
      <c r="BU32" s="71"/>
      <c r="BV32" s="71"/>
      <c r="BW32" s="72"/>
      <c r="BX32" s="71"/>
      <c r="BY32" s="71"/>
      <c r="BZ32" s="71"/>
      <c r="CA32" s="40"/>
      <c r="CB32" s="40"/>
      <c r="CC32" s="40"/>
      <c r="CD32" s="40"/>
      <c r="CE32" s="40"/>
      <c r="CF32" s="40"/>
      <c r="CG32" s="25"/>
      <c r="CH32" s="25"/>
      <c r="CI32" s="25"/>
      <c r="CJ32" s="25"/>
      <c r="CK32" s="25"/>
      <c r="CL32" s="25"/>
      <c r="CM32" s="25"/>
      <c r="CN32" s="25"/>
      <c r="CO32" s="21"/>
      <c r="CP32" s="153"/>
      <c r="CQ32" s="8"/>
      <c r="CR32" s="154" t="str">
        <f>IF($BA$44=Hoja3!$F$23," ","Moianès")</f>
        <v>Moianès</v>
      </c>
      <c r="CS32" s="8"/>
      <c r="CT32" s="8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1"/>
    </row>
    <row r="33" spans="2:115" ht="11.25" customHeight="1" thickBot="1">
      <c r="B33" s="5"/>
      <c r="C33" s="5"/>
      <c r="D33" s="5"/>
      <c r="E33" s="5"/>
      <c r="I33" s="25"/>
      <c r="J33" s="25"/>
      <c r="K33" s="25"/>
      <c r="L33" s="25"/>
      <c r="M33" s="60"/>
      <c r="N33" s="60"/>
      <c r="O33" s="60"/>
      <c r="P33" s="75" t="s">
        <v>3</v>
      </c>
      <c r="Q33" s="60"/>
      <c r="R33" s="60"/>
      <c r="S33" s="60"/>
      <c r="T33" s="60"/>
      <c r="U33" s="60"/>
      <c r="V33" s="60"/>
      <c r="W33" s="60"/>
      <c r="X33" s="60"/>
      <c r="Y33" s="47"/>
      <c r="Z33" s="58"/>
      <c r="AA33" s="47"/>
      <c r="AB33" s="47"/>
      <c r="AC33" s="47"/>
      <c r="AD33" s="47"/>
      <c r="AE33" s="47"/>
      <c r="AF33" s="47"/>
      <c r="AG33" s="60"/>
      <c r="AH33" s="60"/>
      <c r="AI33" s="75" t="str">
        <f>IF($AI$37=Hoja3!$F$37,"Molt bé!!!","")</f>
        <v/>
      </c>
      <c r="AJ33" s="60"/>
      <c r="AK33" s="60"/>
      <c r="AL33" s="60"/>
      <c r="AM33" s="60"/>
      <c r="AN33" s="60"/>
      <c r="AO33" s="60"/>
      <c r="AP33" s="60"/>
      <c r="AQ33" s="65"/>
      <c r="AR33" s="65"/>
      <c r="AS33" s="65"/>
      <c r="AT33" s="65"/>
      <c r="AU33" s="65"/>
      <c r="AV33" s="70"/>
      <c r="AW33" s="65"/>
      <c r="AX33" s="65"/>
      <c r="AY33" s="65"/>
      <c r="AZ33" s="40"/>
      <c r="BA33" s="40"/>
      <c r="BB33" s="40"/>
      <c r="BC33" s="40"/>
      <c r="BD33" s="45" t="str">
        <f>IF($BE$38=Hoja3!$F$26,"Molt bé!!!","")</f>
        <v/>
      </c>
      <c r="BE33" s="40"/>
      <c r="BF33" s="40"/>
      <c r="BG33" s="40"/>
      <c r="BH33" s="40"/>
      <c r="BI33" s="59"/>
      <c r="BJ33" s="63"/>
      <c r="BK33" s="78" t="str">
        <f>IF($BK$30=Hoja3!$F$20,"dels volcans","")</f>
        <v/>
      </c>
      <c r="BL33" s="59"/>
      <c r="BM33" s="59"/>
      <c r="BN33" s="59"/>
      <c r="BO33" s="59"/>
      <c r="BP33" s="59"/>
      <c r="BQ33" s="59"/>
      <c r="BR33" s="71"/>
      <c r="BS33" s="71"/>
      <c r="BT33" s="71"/>
      <c r="BU33" s="71"/>
      <c r="BV33" s="72"/>
      <c r="BW33" s="71"/>
      <c r="BX33" s="71"/>
      <c r="BY33" s="71"/>
      <c r="BZ33" s="26"/>
      <c r="CA33" s="26"/>
      <c r="CB33" s="59"/>
      <c r="CC33" s="59"/>
      <c r="CD33" s="59"/>
      <c r="CE33" s="59"/>
      <c r="CF33" s="59"/>
      <c r="CG33" s="59"/>
      <c r="CH33" s="25"/>
      <c r="CI33" s="25"/>
      <c r="CJ33" s="25"/>
      <c r="CK33" s="25"/>
      <c r="CL33" s="25"/>
      <c r="CM33" s="25"/>
      <c r="CN33" s="25"/>
      <c r="CO33" s="21"/>
      <c r="CP33" s="152" t="str">
        <f ca="1">INDEX($CR$11:$CR$52,RANDBETWEEN(1,COUNTA($CR$11:$CR$51)),1)</f>
        <v>Maresme</v>
      </c>
      <c r="CQ33" s="8"/>
      <c r="CR33" s="154" t="str">
        <f>IF($R$96=Hoja3!$F$24," ","Montsià")</f>
        <v>Montsià</v>
      </c>
      <c r="CS33" s="8"/>
      <c r="CT33" s="8"/>
      <c r="CU33" s="2"/>
      <c r="CV33" s="2"/>
      <c r="CW33" s="7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1"/>
    </row>
    <row r="34" spans="2:115" ht="11.25" customHeight="1" thickBot="1">
      <c r="B34" s="5"/>
      <c r="C34" s="5"/>
      <c r="D34" s="5"/>
      <c r="E34" s="5"/>
      <c r="I34" s="25"/>
      <c r="J34" s="25"/>
      <c r="K34" s="25"/>
      <c r="L34" s="25"/>
      <c r="M34" s="60"/>
      <c r="N34" s="64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47"/>
      <c r="Z34" s="47"/>
      <c r="AA34" s="47"/>
      <c r="AB34" s="47"/>
      <c r="AC34" s="47"/>
      <c r="AD34" s="47"/>
      <c r="AE34" s="60"/>
      <c r="AF34" s="60"/>
      <c r="AG34" s="60"/>
      <c r="AH34" s="60"/>
      <c r="AI34" s="60"/>
      <c r="AJ34" s="60"/>
      <c r="AK34" s="60"/>
      <c r="AL34" s="76"/>
      <c r="AM34" s="60"/>
      <c r="AN34" s="60"/>
      <c r="AO34" s="60"/>
      <c r="AP34" s="65"/>
      <c r="AQ34" s="65"/>
      <c r="AR34" s="74" t="str">
        <f>IF($AS$32=Hoja3!$F$15,"Molt bé!!!","")</f>
        <v/>
      </c>
      <c r="AS34" s="65"/>
      <c r="AT34" s="65"/>
      <c r="AU34" s="65"/>
      <c r="AV34" s="65"/>
      <c r="AW34" s="65"/>
      <c r="AX34" s="65"/>
      <c r="AY34" s="65"/>
      <c r="AZ34" s="40"/>
      <c r="BA34" s="77"/>
      <c r="BB34" s="40"/>
      <c r="BC34" s="40"/>
      <c r="BD34" s="40"/>
      <c r="BE34" s="40"/>
      <c r="BF34" s="40"/>
      <c r="BG34" s="40"/>
      <c r="BH34" s="40"/>
      <c r="BI34" s="40"/>
      <c r="BJ34" s="40"/>
      <c r="BK34" s="59"/>
      <c r="BL34" s="63"/>
      <c r="BM34" s="59"/>
      <c r="BN34" s="59"/>
      <c r="BO34" s="59"/>
      <c r="BP34" s="59"/>
      <c r="BQ34" s="59"/>
      <c r="BR34" s="26"/>
      <c r="BS34" s="27"/>
      <c r="BT34" s="26"/>
      <c r="BU34" s="26"/>
      <c r="BV34" s="26"/>
      <c r="BW34" s="26"/>
      <c r="BX34" s="26"/>
      <c r="BY34" s="26"/>
      <c r="BZ34" s="26"/>
      <c r="CA34" s="26"/>
      <c r="CB34" s="59"/>
      <c r="CC34" s="80" t="str">
        <f>IF($CC$40=Hoja3!$F$11,"Desembocadura del Ter","")</f>
        <v/>
      </c>
      <c r="CD34" s="59"/>
      <c r="CE34" s="59"/>
      <c r="CF34" s="59"/>
      <c r="CG34" s="59"/>
      <c r="CH34" s="25"/>
      <c r="CI34" s="25"/>
      <c r="CJ34" s="25"/>
      <c r="CK34" s="25"/>
      <c r="CL34" s="25"/>
      <c r="CM34" s="25"/>
      <c r="CN34" s="25"/>
      <c r="CO34" s="21"/>
      <c r="CP34" s="153"/>
      <c r="CQ34" s="8"/>
      <c r="CR34" s="154" t="str">
        <f>IF($R$48=Hoja3!$F$25," ","Noguera")</f>
        <v>Noguera</v>
      </c>
      <c r="CS34" s="8"/>
      <c r="CT34" s="8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1"/>
    </row>
    <row r="35" spans="2:115" ht="11.25" customHeight="1" thickBot="1">
      <c r="B35" s="5"/>
      <c r="C35" s="5"/>
      <c r="D35" s="5"/>
      <c r="E35" s="5"/>
      <c r="I35" s="25"/>
      <c r="J35" s="25"/>
      <c r="K35" s="25"/>
      <c r="L35" s="25"/>
      <c r="M35" s="60"/>
      <c r="N35" s="60"/>
      <c r="O35" s="75"/>
      <c r="P35" s="60"/>
      <c r="Q35" s="60"/>
      <c r="R35" s="60"/>
      <c r="S35" s="132"/>
      <c r="T35" s="60"/>
      <c r="U35" s="60"/>
      <c r="V35" s="60"/>
      <c r="W35" s="60"/>
      <c r="X35" s="60"/>
      <c r="Y35" s="47"/>
      <c r="Z35" s="47"/>
      <c r="AA35" s="58"/>
      <c r="AB35" s="47"/>
      <c r="AC35" s="47"/>
      <c r="AD35" s="47"/>
      <c r="AE35" s="60"/>
      <c r="AF35" s="60"/>
      <c r="AG35" s="60"/>
      <c r="AH35" s="75" t="s">
        <v>21</v>
      </c>
      <c r="AI35" s="60"/>
      <c r="AJ35" s="60"/>
      <c r="AK35" s="60"/>
      <c r="AL35" s="60"/>
      <c r="AM35" s="60"/>
      <c r="AN35" s="60"/>
      <c r="AO35" s="60"/>
      <c r="AP35" s="60"/>
      <c r="AQ35" s="65"/>
      <c r="AR35" s="65"/>
      <c r="AS35" s="65"/>
      <c r="AT35" s="70"/>
      <c r="AU35" s="65"/>
      <c r="AV35" s="65"/>
      <c r="AW35" s="65"/>
      <c r="AX35" s="65"/>
      <c r="AY35" s="65"/>
      <c r="AZ35" s="40"/>
      <c r="BA35" s="40"/>
      <c r="BB35" s="40"/>
      <c r="BC35" s="40"/>
      <c r="BD35" s="45" t="s">
        <v>19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59"/>
      <c r="BO35" s="59"/>
      <c r="BP35" s="59"/>
      <c r="BQ35" s="59"/>
      <c r="BR35" s="26"/>
      <c r="BS35" s="26"/>
      <c r="BT35" s="26"/>
      <c r="BU35" s="26"/>
      <c r="BV35" s="27"/>
      <c r="BW35" s="28" t="str">
        <f>IF($BV$38=Hoja3!$F$21,"Molt bé!!!","")</f>
        <v/>
      </c>
      <c r="BX35" s="26"/>
      <c r="BY35" s="26"/>
      <c r="BZ35" s="26"/>
      <c r="CA35" s="26"/>
      <c r="CB35" s="59"/>
      <c r="CC35" s="59"/>
      <c r="CD35" s="63"/>
      <c r="CE35" s="59"/>
      <c r="CF35" s="59"/>
      <c r="CG35" s="59"/>
      <c r="CH35" s="25"/>
      <c r="CI35" s="25"/>
      <c r="CJ35" s="25"/>
      <c r="CK35" s="25"/>
      <c r="CL35" s="25"/>
      <c r="CM35" s="25"/>
      <c r="CN35" s="25"/>
      <c r="CO35" s="21"/>
      <c r="CP35" s="152" t="str">
        <f ca="1">INDEX($CR$11:$CR$52,RANDBETWEEN(1,COUNTA($CR$11:$CR$51)),1)</f>
        <v>Bages</v>
      </c>
      <c r="CQ35" s="8"/>
      <c r="CR35" s="154" t="str">
        <f>IF($BE$38=Hoja3!$F$26," ","Osona")</f>
        <v>Osona</v>
      </c>
      <c r="CS35" s="8"/>
      <c r="CT35" s="8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1"/>
    </row>
    <row r="36" spans="2:115" ht="11.25" customHeight="1" thickBot="1">
      <c r="B36" s="5"/>
      <c r="C36" s="5"/>
      <c r="D36" s="5"/>
      <c r="E36" s="5"/>
      <c r="I36" s="25"/>
      <c r="J36" s="25"/>
      <c r="K36" s="25"/>
      <c r="L36" s="25"/>
      <c r="M36" s="60"/>
      <c r="N36" s="60"/>
      <c r="O36" s="64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47"/>
      <c r="AA36" s="47"/>
      <c r="AB36" s="47"/>
      <c r="AC36" s="47"/>
      <c r="AD36" s="47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5"/>
      <c r="AQ36" s="65"/>
      <c r="AR36" s="70"/>
      <c r="AS36" s="65"/>
      <c r="AT36" s="65"/>
      <c r="AU36" s="65"/>
      <c r="AV36" s="70"/>
      <c r="AW36" s="65"/>
      <c r="AX36" s="65"/>
      <c r="AY36" s="65"/>
      <c r="AZ36" s="40"/>
      <c r="BA36" s="77"/>
      <c r="BB36" s="40"/>
      <c r="BC36" s="40"/>
      <c r="BD36" s="40"/>
      <c r="BE36" s="40"/>
      <c r="BF36" s="45"/>
      <c r="BG36" s="81" t="str">
        <f>IF($BE$38=Hoja3!$F$26,"Pantà de Sau","")</f>
        <v/>
      </c>
      <c r="BH36" s="40"/>
      <c r="BI36" s="40"/>
      <c r="BJ36" s="40"/>
      <c r="BK36" s="40"/>
      <c r="BL36" s="40"/>
      <c r="BM36" s="40"/>
      <c r="BN36" s="32"/>
      <c r="BO36" s="32"/>
      <c r="BP36" s="32"/>
      <c r="BQ36" s="26"/>
      <c r="BR36" s="26"/>
      <c r="BS36" s="26"/>
      <c r="BT36" s="28" t="s">
        <v>16</v>
      </c>
      <c r="BU36" s="26"/>
      <c r="BV36" s="26"/>
      <c r="BW36" s="26"/>
      <c r="BX36" s="26"/>
      <c r="BY36" s="26"/>
      <c r="BZ36" s="26"/>
      <c r="CA36" s="26"/>
      <c r="CB36" s="63"/>
      <c r="CC36" s="66"/>
      <c r="CD36" s="59"/>
      <c r="CE36" s="59"/>
      <c r="CF36" s="59"/>
      <c r="CG36" s="59"/>
      <c r="CH36" s="59"/>
      <c r="CI36" s="25"/>
      <c r="CJ36" s="25"/>
      <c r="CK36" s="25"/>
      <c r="CL36" s="25"/>
      <c r="CM36" s="25"/>
      <c r="CN36" s="25"/>
      <c r="CO36" s="21"/>
      <c r="CP36" s="153"/>
      <c r="CQ36" s="8"/>
      <c r="CR36" s="154" t="str">
        <f>IF($S$35=Hoja3!$F$27," ","Pallars Jussà")</f>
        <v>Pallars Jussà</v>
      </c>
      <c r="CS36" s="8"/>
      <c r="CT36" s="8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1"/>
    </row>
    <row r="37" spans="2:115" ht="11.25" customHeight="1" thickBot="1">
      <c r="B37" s="5"/>
      <c r="C37" s="5"/>
      <c r="D37" s="5"/>
      <c r="E37" s="5"/>
      <c r="I37" s="25"/>
      <c r="J37" s="25"/>
      <c r="K37" s="25"/>
      <c r="L37" s="25"/>
      <c r="M37" s="60"/>
      <c r="N37" s="60"/>
      <c r="O37" s="60"/>
      <c r="P37" s="60"/>
      <c r="Q37" s="64"/>
      <c r="R37" s="60"/>
      <c r="S37" s="60"/>
      <c r="T37" s="60"/>
      <c r="U37" s="60"/>
      <c r="V37" s="60"/>
      <c r="W37" s="60"/>
      <c r="X37" s="60"/>
      <c r="Y37" s="60"/>
      <c r="Z37" s="47"/>
      <c r="AA37" s="47"/>
      <c r="AB37" s="47"/>
      <c r="AC37" s="47"/>
      <c r="AD37" s="47"/>
      <c r="AE37" s="47"/>
      <c r="AF37" s="60"/>
      <c r="AG37" s="60"/>
      <c r="AH37" s="60"/>
      <c r="AI37" s="147"/>
      <c r="AJ37" s="60"/>
      <c r="AK37" s="60"/>
      <c r="AL37" s="60"/>
      <c r="AM37" s="60"/>
      <c r="AN37" s="60"/>
      <c r="AO37" s="60"/>
      <c r="AP37" s="60"/>
      <c r="AQ37" s="65"/>
      <c r="AR37" s="65"/>
      <c r="AS37" s="65"/>
      <c r="AT37" s="65"/>
      <c r="AU37" s="70"/>
      <c r="AV37" s="65"/>
      <c r="AW37" s="65"/>
      <c r="AX37" s="65"/>
      <c r="AY37" s="65"/>
      <c r="AZ37" s="40"/>
      <c r="BA37" s="40"/>
      <c r="BB37" s="40"/>
      <c r="BC37" s="40"/>
      <c r="BD37" s="40"/>
      <c r="BE37" s="40"/>
      <c r="BF37" s="40"/>
      <c r="BG37" s="77"/>
      <c r="BH37" s="40"/>
      <c r="BI37" s="40"/>
      <c r="BJ37" s="40"/>
      <c r="BK37" s="40"/>
      <c r="BL37" s="40"/>
      <c r="BM37" s="40"/>
      <c r="BN37" s="32"/>
      <c r="BO37" s="32"/>
      <c r="BP37" s="32"/>
      <c r="BQ37" s="32"/>
      <c r="BR37" s="31" t="str">
        <f>IF($BV$38=Hoja3!$F$21,"riu Ter","")</f>
        <v/>
      </c>
      <c r="BS37" s="26"/>
      <c r="BT37" s="26"/>
      <c r="BU37" s="26"/>
      <c r="BV37" s="26"/>
      <c r="BW37" s="26"/>
      <c r="BX37" s="27"/>
      <c r="BY37" s="26"/>
      <c r="BZ37" s="26"/>
      <c r="CA37" s="26"/>
      <c r="CB37" s="59"/>
      <c r="CC37" s="59"/>
      <c r="CD37" s="63"/>
      <c r="CE37" s="59"/>
      <c r="CF37" s="63"/>
      <c r="CG37" s="59"/>
      <c r="CH37" s="59"/>
      <c r="CI37" s="25"/>
      <c r="CJ37" s="25"/>
      <c r="CK37" s="25"/>
      <c r="CL37" s="25"/>
      <c r="CM37" s="25"/>
      <c r="CN37" s="25"/>
      <c r="CO37" s="21"/>
      <c r="CP37" s="152" t="str">
        <f ca="1">INDEX($CR$11:$CR$52,RANDBETWEEN(1,COUNTA($CR$11:$CR$51)),1)</f>
        <v>Ribera d'Ebre</v>
      </c>
      <c r="CQ37" s="8"/>
      <c r="CR37" s="154" t="str">
        <f>IF($X$24=Hoja3!$F$28," ","Pallars Sobirà")</f>
        <v>Pallars Sobirà</v>
      </c>
      <c r="CS37" s="8"/>
      <c r="CT37" s="8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1"/>
    </row>
    <row r="38" spans="2:115" ht="11.25" customHeight="1" thickBot="1">
      <c r="B38" s="5"/>
      <c r="C38" s="5"/>
      <c r="D38" s="5"/>
      <c r="E38" s="5"/>
      <c r="I38" s="25"/>
      <c r="J38" s="25"/>
      <c r="K38" s="25"/>
      <c r="L38" s="25"/>
      <c r="M38" s="60"/>
      <c r="N38" s="60"/>
      <c r="O38" s="60"/>
      <c r="P38" s="82" t="str">
        <f>IF($S$35=Hoja3!$F$27,"riu Noguera Palleresa","")</f>
        <v/>
      </c>
      <c r="Q38" s="60"/>
      <c r="R38" s="60"/>
      <c r="S38" s="60"/>
      <c r="T38" s="60"/>
      <c r="U38" s="64"/>
      <c r="V38" s="60"/>
      <c r="W38" s="60"/>
      <c r="X38" s="60"/>
      <c r="Y38" s="60"/>
      <c r="Z38" s="60"/>
      <c r="AA38" s="47"/>
      <c r="AB38" s="47"/>
      <c r="AC38" s="47"/>
      <c r="AD38" s="47"/>
      <c r="AE38" s="47"/>
      <c r="AF38" s="60"/>
      <c r="AG38" s="60"/>
      <c r="AH38" s="76"/>
      <c r="AI38" s="60"/>
      <c r="AJ38" s="60"/>
      <c r="AK38" s="60"/>
      <c r="AL38" s="60"/>
      <c r="AM38" s="60"/>
      <c r="AN38" s="60"/>
      <c r="AO38" s="65"/>
      <c r="AP38" s="65"/>
      <c r="AQ38" s="65"/>
      <c r="AR38" s="70"/>
      <c r="AS38" s="65"/>
      <c r="AT38" s="65"/>
      <c r="AU38" s="65"/>
      <c r="AV38" s="65"/>
      <c r="AW38" s="65"/>
      <c r="AX38" s="65"/>
      <c r="AY38" s="65"/>
      <c r="AZ38" s="77"/>
      <c r="BA38" s="77"/>
      <c r="BB38" s="40"/>
      <c r="BC38" s="40"/>
      <c r="BD38" s="40"/>
      <c r="BE38" s="131"/>
      <c r="BF38" s="40"/>
      <c r="BG38" s="40"/>
      <c r="BH38" s="40"/>
      <c r="BI38" s="40"/>
      <c r="BJ38" s="40"/>
      <c r="BK38" s="40"/>
      <c r="BL38" s="40"/>
      <c r="BM38" s="40"/>
      <c r="BN38" s="37"/>
      <c r="BO38" s="32"/>
      <c r="BP38" s="32"/>
      <c r="BQ38" s="32"/>
      <c r="BR38" s="26"/>
      <c r="BS38" s="26"/>
      <c r="BT38" s="26"/>
      <c r="BU38" s="26"/>
      <c r="BV38" s="35"/>
      <c r="BW38" s="26"/>
      <c r="BX38" s="26"/>
      <c r="BY38" s="26"/>
      <c r="BZ38" s="26"/>
      <c r="CA38" s="26"/>
      <c r="CB38" s="59"/>
      <c r="CC38" s="66" t="s">
        <v>17</v>
      </c>
      <c r="CD38" s="59"/>
      <c r="CE38" s="59"/>
      <c r="CF38" s="59"/>
      <c r="CG38" s="59"/>
      <c r="CH38" s="59"/>
      <c r="CI38" s="25"/>
      <c r="CJ38" s="25"/>
      <c r="CK38" s="25"/>
      <c r="CL38" s="25"/>
      <c r="CM38" s="25"/>
      <c r="CN38" s="25"/>
      <c r="CO38" s="21"/>
      <c r="CP38" s="153"/>
      <c r="CQ38" s="8"/>
      <c r="CR38" s="154" t="str">
        <f>IF($W$57=Hoja3!$F$29," ","Pla d'Urgell")</f>
        <v>Pla d'Urgell</v>
      </c>
      <c r="CS38" s="8"/>
      <c r="CT38" s="8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1"/>
    </row>
    <row r="39" spans="2:115" ht="11.25" customHeight="1" thickBot="1">
      <c r="B39" s="5"/>
      <c r="C39" s="5"/>
      <c r="D39" s="5"/>
      <c r="E39" s="5"/>
      <c r="I39" s="25"/>
      <c r="J39" s="25"/>
      <c r="K39" s="25"/>
      <c r="L39" s="25"/>
      <c r="M39" s="60"/>
      <c r="N39" s="60"/>
      <c r="O39" s="64"/>
      <c r="P39" s="60"/>
      <c r="Q39" s="60"/>
      <c r="R39" s="60"/>
      <c r="S39" s="60"/>
      <c r="T39" s="64"/>
      <c r="U39" s="60"/>
      <c r="V39" s="60"/>
      <c r="W39" s="60"/>
      <c r="X39" s="60"/>
      <c r="Y39" s="83"/>
      <c r="Z39" s="83"/>
      <c r="AA39" s="68" t="str">
        <f>IF($AC$29=Hoja3!$F$5,"riu Segre","")</f>
        <v/>
      </c>
      <c r="AB39" s="47"/>
      <c r="AC39" s="47"/>
      <c r="AD39" s="47"/>
      <c r="AE39" s="47"/>
      <c r="AF39" s="60"/>
      <c r="AG39" s="60"/>
      <c r="AH39" s="75"/>
      <c r="AI39" s="82" t="str">
        <f>IF($AI$37=Hoja3!$F$37,"Santuari del Miracle","")</f>
        <v/>
      </c>
      <c r="AJ39" s="60"/>
      <c r="AK39" s="76"/>
      <c r="AL39" s="60"/>
      <c r="AM39" s="60"/>
      <c r="AN39" s="60"/>
      <c r="AO39" s="60"/>
      <c r="AP39" s="65"/>
      <c r="AQ39" s="65"/>
      <c r="AR39" s="65"/>
      <c r="AS39" s="70"/>
      <c r="AT39" s="65"/>
      <c r="AU39" s="65"/>
      <c r="AV39" s="65"/>
      <c r="AW39" s="65"/>
      <c r="AX39" s="65"/>
      <c r="AY39" s="65"/>
      <c r="AZ39" s="40"/>
      <c r="BA39" s="40"/>
      <c r="BB39" s="40"/>
      <c r="BC39" s="40"/>
      <c r="BD39" s="40"/>
      <c r="BE39" s="40"/>
      <c r="BF39" s="40"/>
      <c r="BG39" s="40"/>
      <c r="BH39" s="40"/>
      <c r="BI39" s="77"/>
      <c r="BJ39" s="40"/>
      <c r="BK39" s="40"/>
      <c r="BL39" s="40"/>
      <c r="BM39" s="40"/>
      <c r="BN39" s="32"/>
      <c r="BO39" s="32"/>
      <c r="BP39" s="32"/>
      <c r="BQ39" s="32"/>
      <c r="BR39" s="27"/>
      <c r="BS39" s="26"/>
      <c r="BT39" s="26"/>
      <c r="BU39" s="26"/>
      <c r="BV39" s="26"/>
      <c r="BW39" s="26"/>
      <c r="BX39" s="26"/>
      <c r="BY39" s="26"/>
      <c r="BZ39" s="26"/>
      <c r="CA39" s="26"/>
      <c r="CB39" s="59"/>
      <c r="CC39" s="59"/>
      <c r="CD39" s="59"/>
      <c r="CE39" s="59"/>
      <c r="CF39" s="59"/>
      <c r="CG39" s="59"/>
      <c r="CH39" s="59"/>
      <c r="CI39" s="25"/>
      <c r="CJ39" s="25"/>
      <c r="CK39" s="25"/>
      <c r="CL39" s="25"/>
      <c r="CM39" s="25"/>
      <c r="CN39" s="25"/>
      <c r="CO39" s="21"/>
      <c r="CP39" s="152" t="str">
        <f ca="1">INDEX($CR$11:$CR$52,RANDBETWEEN(1,COUNTA($CR$11:$CR$51)),1)</f>
        <v>Baix Penedès</v>
      </c>
      <c r="CQ39" s="8"/>
      <c r="CR39" s="154" t="str">
        <f>IF($BU$31=Hoja3!$F$30," ","Pla de l'Estany")</f>
        <v>Pla de l'Estany</v>
      </c>
      <c r="CS39" s="8"/>
      <c r="CT39" s="8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1"/>
    </row>
    <row r="40" spans="2:115" ht="11.25" customHeight="1" thickBot="1">
      <c r="B40" s="5"/>
      <c r="C40" s="5"/>
      <c r="D40" s="5"/>
      <c r="E40" s="5"/>
      <c r="I40" s="25"/>
      <c r="J40" s="25"/>
      <c r="K40" s="25"/>
      <c r="L40" s="25"/>
      <c r="M40" s="60"/>
      <c r="N40" s="60"/>
      <c r="O40" s="60"/>
      <c r="P40" s="60"/>
      <c r="Q40" s="64"/>
      <c r="R40" s="60"/>
      <c r="S40" s="60"/>
      <c r="T40" s="60"/>
      <c r="U40" s="60"/>
      <c r="V40" s="60"/>
      <c r="W40" s="60"/>
      <c r="X40" s="83"/>
      <c r="Y40" s="83"/>
      <c r="Z40" s="83"/>
      <c r="AA40" s="83"/>
      <c r="AB40" s="47"/>
      <c r="AC40" s="47"/>
      <c r="AD40" s="47"/>
      <c r="AE40" s="47"/>
      <c r="AF40" s="60"/>
      <c r="AG40" s="60"/>
      <c r="AH40" s="76"/>
      <c r="AI40" s="60"/>
      <c r="AJ40" s="60"/>
      <c r="AK40" s="60"/>
      <c r="AL40" s="60"/>
      <c r="AM40" s="60"/>
      <c r="AN40" s="60"/>
      <c r="AO40" s="60"/>
      <c r="AP40" s="65"/>
      <c r="AQ40" s="65"/>
      <c r="AR40" s="65"/>
      <c r="AS40" s="65"/>
      <c r="AT40" s="65"/>
      <c r="AU40" s="70"/>
      <c r="AV40" s="65"/>
      <c r="AW40" s="65"/>
      <c r="AX40" s="65"/>
      <c r="AY40" s="65"/>
      <c r="AZ40" s="84" t="str">
        <f>IF($BA$44=Hoja3!$F$23,"Molt bé!!!","")</f>
        <v/>
      </c>
      <c r="BA40" s="85"/>
      <c r="BB40" s="85"/>
      <c r="BC40" s="85"/>
      <c r="BD40" s="77"/>
      <c r="BE40" s="40"/>
      <c r="BF40" s="40"/>
      <c r="BG40" s="40"/>
      <c r="BH40" s="40"/>
      <c r="BI40" s="40"/>
      <c r="BJ40" s="40"/>
      <c r="BK40" s="40"/>
      <c r="BL40" s="40"/>
      <c r="BM40" s="40"/>
      <c r="BN40" s="32"/>
      <c r="BO40" s="37"/>
      <c r="BP40" s="32"/>
      <c r="BQ40" s="32"/>
      <c r="BR40" s="32"/>
      <c r="BS40" s="32"/>
      <c r="BT40" s="26"/>
      <c r="BU40" s="31" t="str">
        <f>IF($BV$38=Hoja3!$F$21,"riu Onyar","")</f>
        <v/>
      </c>
      <c r="BV40" s="26"/>
      <c r="BW40" s="26"/>
      <c r="BX40" s="26"/>
      <c r="BY40" s="26"/>
      <c r="BZ40" s="26"/>
      <c r="CA40" s="59"/>
      <c r="CB40" s="59"/>
      <c r="CC40" s="138"/>
      <c r="CD40" s="59"/>
      <c r="CE40" s="59"/>
      <c r="CF40" s="59"/>
      <c r="CG40" s="59"/>
      <c r="CH40" s="25"/>
      <c r="CI40" s="25"/>
      <c r="CJ40" s="25"/>
      <c r="CK40" s="25"/>
      <c r="CL40" s="25"/>
      <c r="CM40" s="25"/>
      <c r="CN40" s="25"/>
      <c r="CO40" s="21"/>
      <c r="CP40" s="153"/>
      <c r="CQ40" s="8"/>
      <c r="CR40" s="154" t="str">
        <f>IF($V$75=Hoja3!$F$31," ","Priorat")</f>
        <v>Priorat</v>
      </c>
      <c r="CS40" s="8"/>
      <c r="CT40" s="8"/>
      <c r="CU40" s="2"/>
      <c r="CV40" s="2"/>
      <c r="CW40" s="2"/>
      <c r="CX40" s="2"/>
      <c r="CY40" s="7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1"/>
    </row>
    <row r="41" spans="2:115" ht="11.25" customHeight="1" thickBot="1">
      <c r="B41" s="5"/>
      <c r="C41" s="5"/>
      <c r="D41" s="5"/>
      <c r="E41" s="5"/>
      <c r="I41" s="25"/>
      <c r="J41" s="25"/>
      <c r="K41" s="25"/>
      <c r="L41" s="25"/>
      <c r="M41" s="83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83"/>
      <c r="Y41" s="83"/>
      <c r="Z41" s="83"/>
      <c r="AA41" s="83"/>
      <c r="AB41" s="47"/>
      <c r="AC41" s="47"/>
      <c r="AD41" s="47"/>
      <c r="AE41" s="47"/>
      <c r="AF41" s="60"/>
      <c r="AG41" s="60"/>
      <c r="AH41" s="60"/>
      <c r="AI41" s="76"/>
      <c r="AJ41" s="60"/>
      <c r="AK41" s="60"/>
      <c r="AL41" s="60"/>
      <c r="AM41" s="60"/>
      <c r="AN41" s="60"/>
      <c r="AO41" s="60"/>
      <c r="AP41" s="65"/>
      <c r="AQ41" s="70"/>
      <c r="AR41" s="65"/>
      <c r="AS41" s="65"/>
      <c r="AT41" s="65"/>
      <c r="AU41" s="65"/>
      <c r="AV41" s="65"/>
      <c r="AW41" s="65"/>
      <c r="AX41" s="65"/>
      <c r="AY41" s="65"/>
      <c r="AZ41" s="85"/>
      <c r="BA41" s="85"/>
      <c r="BB41" s="85"/>
      <c r="BC41" s="85"/>
      <c r="BD41" s="40"/>
      <c r="BE41" s="40"/>
      <c r="BF41" s="77"/>
      <c r="BG41" s="40"/>
      <c r="BH41" s="40"/>
      <c r="BI41" s="40"/>
      <c r="BJ41" s="40"/>
      <c r="BK41" s="40"/>
      <c r="BL41" s="40"/>
      <c r="BM41" s="32"/>
      <c r="BN41" s="37"/>
      <c r="BO41" s="46" t="str">
        <f>IF($BR$46=Hoja3!$F$36,"Molt bé!!!","")</f>
        <v/>
      </c>
      <c r="BP41" s="32"/>
      <c r="BQ41" s="32"/>
      <c r="BR41" s="32"/>
      <c r="BS41" s="32"/>
      <c r="BT41" s="32"/>
      <c r="BU41" s="32"/>
      <c r="BV41" s="27"/>
      <c r="BW41" s="26"/>
      <c r="BX41" s="26"/>
      <c r="BY41" s="26"/>
      <c r="BZ41" s="59"/>
      <c r="CA41" s="59"/>
      <c r="CB41" s="59"/>
      <c r="CC41" s="59"/>
      <c r="CD41" s="59"/>
      <c r="CE41" s="59"/>
      <c r="CF41" s="59"/>
      <c r="CG41" s="59"/>
      <c r="CH41" s="25"/>
      <c r="CI41" s="25"/>
      <c r="CJ41" s="25"/>
      <c r="CK41" s="25"/>
      <c r="CL41" s="25"/>
      <c r="CM41" s="25"/>
      <c r="CN41" s="25"/>
      <c r="CO41" s="21"/>
      <c r="CP41" s="152" t="str">
        <f ca="1">INDEX($CR$11:$CR$52,RANDBETWEEN(1,COUNTA($CR$11:$CR$51)),1)</f>
        <v>Alt Empordà</v>
      </c>
      <c r="CQ41" s="8"/>
      <c r="CR41" s="154" t="str">
        <f>IF($N$77=Hoja3!$F$32," ","Ribera d'Ebre")</f>
        <v>Ribera d'Ebre</v>
      </c>
      <c r="CS41" s="8"/>
      <c r="CT41" s="8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1"/>
    </row>
    <row r="42" spans="2:115" ht="11.25" customHeight="1" thickBot="1">
      <c r="B42" s="5"/>
      <c r="C42" s="5"/>
      <c r="D42" s="5"/>
      <c r="E42" s="5"/>
      <c r="I42" s="25"/>
      <c r="J42" s="25"/>
      <c r="K42" s="25"/>
      <c r="L42" s="25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47"/>
      <c r="AE42" s="47"/>
      <c r="AF42" s="60"/>
      <c r="AG42" s="60"/>
      <c r="AH42" s="60"/>
      <c r="AI42" s="60"/>
      <c r="AJ42" s="60"/>
      <c r="AK42" s="76"/>
      <c r="AL42" s="60"/>
      <c r="AM42" s="60"/>
      <c r="AN42" s="60"/>
      <c r="AO42" s="86"/>
      <c r="AP42" s="86"/>
      <c r="AQ42" s="86"/>
      <c r="AR42" s="65"/>
      <c r="AS42" s="65"/>
      <c r="AT42" s="65"/>
      <c r="AU42" s="65"/>
      <c r="AV42" s="65"/>
      <c r="AW42" s="65"/>
      <c r="AX42" s="65"/>
      <c r="AY42" s="85"/>
      <c r="AZ42" s="85" t="s">
        <v>117</v>
      </c>
      <c r="BA42" s="85"/>
      <c r="BB42" s="85"/>
      <c r="BC42" s="85"/>
      <c r="BD42" s="85"/>
      <c r="BE42" s="40"/>
      <c r="BF42" s="40"/>
      <c r="BG42" s="77"/>
      <c r="BH42" s="40"/>
      <c r="BI42" s="40"/>
      <c r="BJ42" s="40"/>
      <c r="BK42" s="40"/>
      <c r="BL42" s="60"/>
      <c r="BM42" s="32"/>
      <c r="BN42" s="32"/>
      <c r="BO42" s="32"/>
      <c r="BP42" s="37"/>
      <c r="BQ42" s="32"/>
      <c r="BR42" s="32"/>
      <c r="BS42" s="32"/>
      <c r="BT42" s="32"/>
      <c r="BU42" s="32"/>
      <c r="BV42" s="26"/>
      <c r="BW42" s="27"/>
      <c r="BX42" s="26"/>
      <c r="BY42" s="26"/>
      <c r="BZ42" s="26"/>
      <c r="CA42" s="59"/>
      <c r="CB42" s="63"/>
      <c r="CC42" s="59"/>
      <c r="CD42" s="59"/>
      <c r="CE42" s="59"/>
      <c r="CF42" s="59"/>
      <c r="CG42" s="59"/>
      <c r="CH42" s="25"/>
      <c r="CI42" s="25"/>
      <c r="CJ42" s="25"/>
      <c r="CK42" s="25"/>
      <c r="CL42" s="25"/>
      <c r="CM42" s="25"/>
      <c r="CN42" s="25"/>
      <c r="CO42" s="21"/>
      <c r="CP42" s="153"/>
      <c r="CQ42" s="8"/>
      <c r="CR42" s="154" t="str">
        <f>IF($BD$25=Hoja3!$F$33," ","Ripollès")</f>
        <v>Ripollès</v>
      </c>
      <c r="CS42" s="8"/>
      <c r="CT42" s="8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1"/>
    </row>
    <row r="43" spans="2:115" ht="11.25" customHeight="1" thickBot="1">
      <c r="B43" s="5"/>
      <c r="C43" s="5"/>
      <c r="D43" s="5"/>
      <c r="E43" s="5"/>
      <c r="I43" s="25"/>
      <c r="J43" s="25"/>
      <c r="K43" s="25"/>
      <c r="L43" s="87" t="str">
        <f>IF($R$48=Hoja3!$F$25,"És la comarca més gran de Catalunya!!!","")</f>
        <v/>
      </c>
      <c r="M43" s="83"/>
      <c r="N43" s="88"/>
      <c r="O43" s="83"/>
      <c r="P43" s="83"/>
      <c r="Q43" s="83"/>
      <c r="R43" s="83"/>
      <c r="S43" s="83"/>
      <c r="T43" s="83"/>
      <c r="U43" s="88"/>
      <c r="V43" s="83"/>
      <c r="W43" s="83"/>
      <c r="X43" s="83"/>
      <c r="Y43" s="83"/>
      <c r="Z43" s="83"/>
      <c r="AA43" s="83"/>
      <c r="AB43" s="83"/>
      <c r="AC43" s="83"/>
      <c r="AD43" s="47"/>
      <c r="AE43" s="47"/>
      <c r="AF43" s="60"/>
      <c r="AG43" s="76"/>
      <c r="AH43" s="60"/>
      <c r="AI43" s="60"/>
      <c r="AJ43" s="60"/>
      <c r="AK43" s="60"/>
      <c r="AL43" s="60"/>
      <c r="AM43" s="60"/>
      <c r="AN43" s="60"/>
      <c r="AO43" s="86"/>
      <c r="AP43" s="86"/>
      <c r="AQ43" s="86"/>
      <c r="AR43" s="86"/>
      <c r="AS43" s="86"/>
      <c r="AT43" s="86"/>
      <c r="AU43" s="86"/>
      <c r="AV43" s="86"/>
      <c r="AW43" s="86"/>
      <c r="AX43" s="89"/>
      <c r="AY43" s="89"/>
      <c r="AZ43" s="85"/>
      <c r="BA43" s="85"/>
      <c r="BB43" s="89"/>
      <c r="BC43" s="85"/>
      <c r="BD43" s="85"/>
      <c r="BE43" s="40"/>
      <c r="BF43" s="77"/>
      <c r="BG43" s="40"/>
      <c r="BH43" s="40"/>
      <c r="BI43" s="40"/>
      <c r="BJ43" s="40"/>
      <c r="BK43" s="60"/>
      <c r="BL43" s="60"/>
      <c r="BM43" s="32"/>
      <c r="BN43" s="37"/>
      <c r="BO43" s="32"/>
      <c r="BP43" s="32"/>
      <c r="BQ43" s="32"/>
      <c r="BR43" s="32"/>
      <c r="BS43" s="32"/>
      <c r="BT43" s="32"/>
      <c r="BU43" s="32"/>
      <c r="BV43" s="32"/>
      <c r="BW43" s="32"/>
      <c r="BX43" s="27"/>
      <c r="BY43" s="26"/>
      <c r="BZ43" s="26"/>
      <c r="CA43" s="59"/>
      <c r="CB43" s="59"/>
      <c r="CC43" s="66" t="str">
        <f>IF($CC$40=Hoja3!$F$11,"Molt bé!!!","")</f>
        <v/>
      </c>
      <c r="CD43" s="63"/>
      <c r="CE43" s="59"/>
      <c r="CF43" s="59"/>
      <c r="CG43" s="59"/>
      <c r="CH43" s="25"/>
      <c r="CI43" s="25"/>
      <c r="CJ43" s="25"/>
      <c r="CK43" s="25"/>
      <c r="CL43" s="25"/>
      <c r="CM43" s="25"/>
      <c r="CN43" s="25"/>
      <c r="CO43" s="21"/>
      <c r="CP43" s="152" t="str">
        <f ca="1">INDEX($CR$11:$CR$52,RANDBETWEEN(1,COUNTA($CR$11:$CR$51)),1)</f>
        <v>Garrotxa</v>
      </c>
      <c r="CQ43" s="8"/>
      <c r="CR43" s="154" t="str">
        <f>IF($AH$56=Hoja3!$F$34," ","Segarra")</f>
        <v>Segarra</v>
      </c>
      <c r="CS43" s="8"/>
      <c r="CT43" s="8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1"/>
    </row>
    <row r="44" spans="2:115" ht="11.25" customHeight="1" thickBot="1">
      <c r="B44" s="5"/>
      <c r="C44" s="5"/>
      <c r="D44" s="5"/>
      <c r="E44" s="5"/>
      <c r="I44" s="25"/>
      <c r="J44" s="25"/>
      <c r="K44" s="25"/>
      <c r="L44" s="83"/>
      <c r="M44" s="83"/>
      <c r="N44" s="83"/>
      <c r="O44" s="88"/>
      <c r="P44" s="83"/>
      <c r="Q44" s="83"/>
      <c r="R44" s="83"/>
      <c r="S44" s="83"/>
      <c r="T44" s="83"/>
      <c r="U44" s="83"/>
      <c r="V44" s="83"/>
      <c r="W44" s="83"/>
      <c r="X44" s="88"/>
      <c r="Y44" s="83"/>
      <c r="Z44" s="83"/>
      <c r="AA44" s="83"/>
      <c r="AB44" s="83"/>
      <c r="AC44" s="83"/>
      <c r="AD44" s="47"/>
      <c r="AE44" s="47"/>
      <c r="AF44" s="60"/>
      <c r="AG44" s="60"/>
      <c r="AH44" s="60"/>
      <c r="AI44" s="60"/>
      <c r="AJ44" s="60"/>
      <c r="AK44" s="60"/>
      <c r="AL44" s="60"/>
      <c r="AM44" s="26"/>
      <c r="AN44" s="26"/>
      <c r="AO44" s="86"/>
      <c r="AP44" s="90"/>
      <c r="AQ44" s="86"/>
      <c r="AR44" s="86"/>
      <c r="AS44" s="86"/>
      <c r="AT44" s="91" t="s">
        <v>34</v>
      </c>
      <c r="AU44" s="86"/>
      <c r="AV44" s="86"/>
      <c r="AW44" s="86"/>
      <c r="AX44" s="89"/>
      <c r="AY44" s="85"/>
      <c r="AZ44" s="85"/>
      <c r="BA44" s="143"/>
      <c r="BB44" s="85"/>
      <c r="BC44" s="85"/>
      <c r="BD44" s="85"/>
      <c r="BE44" s="85"/>
      <c r="BF44" s="40"/>
      <c r="BG44" s="40"/>
      <c r="BH44" s="60"/>
      <c r="BI44" s="60"/>
      <c r="BJ44" s="40"/>
      <c r="BK44" s="60"/>
      <c r="BL44" s="60"/>
      <c r="BM44" s="32"/>
      <c r="BN44" s="32"/>
      <c r="BO44" s="32"/>
      <c r="BP44" s="46" t="s">
        <v>18</v>
      </c>
      <c r="BQ44" s="32"/>
      <c r="BR44" s="32"/>
      <c r="BS44" s="32"/>
      <c r="BT44" s="37"/>
      <c r="BU44" s="32"/>
      <c r="BV44" s="32"/>
      <c r="BW44" s="32"/>
      <c r="BX44" s="32"/>
      <c r="BY44" s="27"/>
      <c r="BZ44" s="26"/>
      <c r="CA44" s="26"/>
      <c r="CB44" s="63"/>
      <c r="CC44" s="59"/>
      <c r="CD44" s="59"/>
      <c r="CE44" s="59"/>
      <c r="CF44" s="59"/>
      <c r="CG44" s="25"/>
      <c r="CH44" s="25"/>
      <c r="CI44" s="25"/>
      <c r="CJ44" s="25"/>
      <c r="CK44" s="25"/>
      <c r="CL44" s="25"/>
      <c r="CM44" s="25"/>
      <c r="CN44" s="25"/>
      <c r="CO44" s="21"/>
      <c r="CP44" s="153"/>
      <c r="CQ44" s="8"/>
      <c r="CR44" s="154" t="str">
        <f>IF($J$62=Hoja3!$F$35," ","Segrià")</f>
        <v>Segrià</v>
      </c>
      <c r="CS44" s="8"/>
      <c r="CT44" s="8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1"/>
    </row>
    <row r="45" spans="2:115" ht="11.25" customHeight="1" thickBot="1">
      <c r="B45" s="5"/>
      <c r="C45" s="5"/>
      <c r="D45" s="5"/>
      <c r="E45" s="5"/>
      <c r="I45" s="25"/>
      <c r="J45" s="25"/>
      <c r="K45" s="83"/>
      <c r="L45" s="83"/>
      <c r="M45" s="83"/>
      <c r="N45" s="83"/>
      <c r="O45" s="83"/>
      <c r="P45" s="92" t="s">
        <v>4</v>
      </c>
      <c r="Q45" s="83"/>
      <c r="R45" s="83"/>
      <c r="S45" s="83"/>
      <c r="T45" s="83"/>
      <c r="U45" s="83"/>
      <c r="V45" s="88"/>
      <c r="W45" s="83"/>
      <c r="X45" s="83"/>
      <c r="Y45" s="83"/>
      <c r="Z45" s="83"/>
      <c r="AA45" s="83"/>
      <c r="AB45" s="83"/>
      <c r="AC45" s="83"/>
      <c r="AD45" s="47"/>
      <c r="AE45" s="83"/>
      <c r="AF45" s="85"/>
      <c r="AG45" s="85"/>
      <c r="AH45" s="85"/>
      <c r="AI45" s="85"/>
      <c r="AJ45" s="60"/>
      <c r="AK45" s="60"/>
      <c r="AL45" s="60"/>
      <c r="AM45" s="26"/>
      <c r="AN45" s="26"/>
      <c r="AO45" s="86"/>
      <c r="AP45" s="86"/>
      <c r="AQ45" s="91" t="str">
        <f>IF($AT$46=Hoja3!$F$8,"Molt bé!!!","")</f>
        <v/>
      </c>
      <c r="AR45" s="86"/>
      <c r="AS45" s="86"/>
      <c r="AT45" s="86"/>
      <c r="AU45" s="86"/>
      <c r="AV45" s="86"/>
      <c r="AW45" s="86"/>
      <c r="AX45" s="86"/>
      <c r="AY45" s="86"/>
      <c r="AZ45" s="86"/>
      <c r="BA45" s="89"/>
      <c r="BB45" s="85"/>
      <c r="BC45" s="85"/>
      <c r="BD45" s="60"/>
      <c r="BE45" s="60"/>
      <c r="BF45" s="64"/>
      <c r="BG45" s="60"/>
      <c r="BH45" s="60"/>
      <c r="BI45" s="60"/>
      <c r="BJ45" s="60"/>
      <c r="BK45" s="60"/>
      <c r="BL45" s="60"/>
      <c r="BM45" s="60"/>
      <c r="BN45" s="32"/>
      <c r="BO45" s="32"/>
      <c r="BP45" s="32"/>
      <c r="BQ45" s="32"/>
      <c r="BR45" s="37"/>
      <c r="BS45" s="32"/>
      <c r="BT45" s="32"/>
      <c r="BU45" s="32"/>
      <c r="BV45" s="32"/>
      <c r="BW45" s="32"/>
      <c r="BX45" s="27"/>
      <c r="BY45" s="27"/>
      <c r="BZ45" s="26"/>
      <c r="CA45" s="26"/>
      <c r="CB45" s="63"/>
      <c r="CC45" s="59"/>
      <c r="CD45" s="59"/>
      <c r="CE45" s="59"/>
      <c r="CF45" s="25"/>
      <c r="CG45" s="25"/>
      <c r="CH45" s="25"/>
      <c r="CI45" s="25"/>
      <c r="CJ45" s="25"/>
      <c r="CK45" s="25"/>
      <c r="CL45" s="25"/>
      <c r="CM45" s="25"/>
      <c r="CN45" s="25"/>
      <c r="CO45" s="21"/>
      <c r="CP45" s="152" t="str">
        <f ca="1">INDEX($CR$11:$CR$52,RANDBETWEEN(1,COUNTA($CR$11:$CR$51)),1)</f>
        <v>Baix Penedès</v>
      </c>
      <c r="CQ45" s="8"/>
      <c r="CR45" s="154" t="str">
        <f>IF($BR$46=Hoja3!$F$36," ","Selva")</f>
        <v>Selva</v>
      </c>
      <c r="CS45" s="8"/>
      <c r="CT45" s="8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1"/>
    </row>
    <row r="46" spans="2:115" ht="11.25" customHeight="1" thickBot="1">
      <c r="B46" s="5"/>
      <c r="C46" s="5"/>
      <c r="D46" s="5"/>
      <c r="E46" s="5"/>
      <c r="I46" s="25"/>
      <c r="J46" s="25"/>
      <c r="K46" s="25"/>
      <c r="L46" s="83"/>
      <c r="M46" s="83"/>
      <c r="N46" s="83"/>
      <c r="O46" s="83"/>
      <c r="P46" s="83"/>
      <c r="Q46" s="83"/>
      <c r="R46" s="83"/>
      <c r="S46" s="83"/>
      <c r="T46" s="83"/>
      <c r="U46" s="92" t="str">
        <f>IF($R$48=Hoja3!$F$25,"Molt bé!!!","")</f>
        <v/>
      </c>
      <c r="V46" s="83"/>
      <c r="W46" s="83"/>
      <c r="X46" s="83"/>
      <c r="Y46" s="88"/>
      <c r="Z46" s="83"/>
      <c r="AA46" s="83"/>
      <c r="AB46" s="83"/>
      <c r="AC46" s="83"/>
      <c r="AD46" s="47"/>
      <c r="AE46" s="83"/>
      <c r="AF46" s="85"/>
      <c r="AG46" s="89"/>
      <c r="AH46" s="85"/>
      <c r="AI46" s="85"/>
      <c r="AJ46" s="60"/>
      <c r="AK46" s="60"/>
      <c r="AL46" s="26"/>
      <c r="AM46" s="26"/>
      <c r="AN46" s="26"/>
      <c r="AO46" s="26"/>
      <c r="AP46" s="86"/>
      <c r="AQ46" s="86"/>
      <c r="AR46" s="86"/>
      <c r="AS46" s="86"/>
      <c r="AT46" s="136"/>
      <c r="AU46" s="86"/>
      <c r="AV46" s="86"/>
      <c r="AW46" s="86"/>
      <c r="AX46" s="86"/>
      <c r="AY46" s="86"/>
      <c r="AZ46" s="86"/>
      <c r="BA46" s="86"/>
      <c r="BB46" s="86"/>
      <c r="BC46" s="60"/>
      <c r="BD46" s="60"/>
      <c r="BE46" s="64"/>
      <c r="BF46" s="60"/>
      <c r="BG46" s="93" t="str">
        <f>IF($BH$50=Hoja3!$F$43,"Montseny","")</f>
        <v/>
      </c>
      <c r="BH46" s="60"/>
      <c r="BI46" s="60"/>
      <c r="BJ46" s="60"/>
      <c r="BK46" s="60"/>
      <c r="BL46" s="60"/>
      <c r="BM46" s="60"/>
      <c r="BN46" s="60"/>
      <c r="BO46" s="32"/>
      <c r="BP46" s="32"/>
      <c r="BQ46" s="32"/>
      <c r="BR46" s="144"/>
      <c r="BS46" s="32"/>
      <c r="BT46" s="32"/>
      <c r="BU46" s="32"/>
      <c r="BV46" s="32"/>
      <c r="BW46" s="32"/>
      <c r="BX46" s="32"/>
      <c r="BY46" s="26"/>
      <c r="BZ46" s="26"/>
      <c r="CA46" s="26"/>
      <c r="CB46" s="59"/>
      <c r="CC46" s="59"/>
      <c r="CD46" s="59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1"/>
      <c r="CP46" s="153"/>
      <c r="CQ46" s="8"/>
      <c r="CR46" s="154" t="str">
        <f>IF($AI$37=Hoja3!$F$37," ","Solsonès")</f>
        <v>Solsonès</v>
      </c>
      <c r="CS46" s="8"/>
      <c r="CT46" s="8"/>
      <c r="CU46" s="2"/>
      <c r="CV46" s="2"/>
      <c r="CW46" s="8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1"/>
    </row>
    <row r="47" spans="2:115" ht="11.25" customHeight="1" thickBot="1">
      <c r="B47" s="5"/>
      <c r="C47" s="5"/>
      <c r="D47" s="5"/>
      <c r="E47" s="5"/>
      <c r="I47" s="25"/>
      <c r="J47" s="25"/>
      <c r="K47" s="25"/>
      <c r="L47" s="83"/>
      <c r="M47" s="83"/>
      <c r="N47" s="88"/>
      <c r="O47" s="83"/>
      <c r="P47" s="83"/>
      <c r="Q47" s="83"/>
      <c r="R47" s="83"/>
      <c r="S47" s="83"/>
      <c r="T47" s="83"/>
      <c r="U47" s="83"/>
      <c r="V47" s="83"/>
      <c r="W47" s="88"/>
      <c r="X47" s="83"/>
      <c r="Y47" s="83"/>
      <c r="Z47" s="83"/>
      <c r="AA47" s="83"/>
      <c r="AB47" s="83"/>
      <c r="AC47" s="83"/>
      <c r="AD47" s="83"/>
      <c r="AE47" s="83"/>
      <c r="AF47" s="89"/>
      <c r="AG47" s="85"/>
      <c r="AH47" s="85"/>
      <c r="AI47" s="85"/>
      <c r="AJ47" s="60"/>
      <c r="AK47" s="60"/>
      <c r="AL47" s="26"/>
      <c r="AM47" s="26"/>
      <c r="AN47" s="26"/>
      <c r="AO47" s="26"/>
      <c r="AP47" s="86"/>
      <c r="AQ47" s="86"/>
      <c r="AR47" s="90"/>
      <c r="AS47" s="86"/>
      <c r="AT47" s="86"/>
      <c r="AU47" s="86"/>
      <c r="AV47" s="86"/>
      <c r="AW47" s="86"/>
      <c r="AX47" s="90"/>
      <c r="AY47" s="86"/>
      <c r="AZ47" s="86"/>
      <c r="BA47" s="86"/>
      <c r="BB47" s="86"/>
      <c r="BC47" s="60"/>
      <c r="BD47" s="64"/>
      <c r="BE47" s="60"/>
      <c r="BF47" s="60"/>
      <c r="BG47" s="60"/>
      <c r="BH47" s="60"/>
      <c r="BI47" s="60"/>
      <c r="BJ47" s="64"/>
      <c r="BK47" s="60"/>
      <c r="BL47" s="60"/>
      <c r="BM47" s="60"/>
      <c r="BN47" s="60"/>
      <c r="BO47" s="60"/>
      <c r="BP47" s="32"/>
      <c r="BQ47" s="32"/>
      <c r="BR47" s="32"/>
      <c r="BS47" s="32"/>
      <c r="BT47" s="32"/>
      <c r="BU47" s="32"/>
      <c r="BV47" s="32"/>
      <c r="BW47" s="37"/>
      <c r="BX47" s="32"/>
      <c r="BY47" s="32"/>
      <c r="BZ47" s="32"/>
      <c r="CA47" s="26"/>
      <c r="CB47" s="25"/>
      <c r="CC47" s="59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1"/>
      <c r="CP47" s="152" t="str">
        <f ca="1">INDEX($CR$11:$CR$52,RANDBETWEEN(1,COUNTA($CR$11:$CR$51)),1)</f>
        <v>Conca de Barberà</v>
      </c>
      <c r="CQ47" s="8"/>
      <c r="CR47" s="154" t="str">
        <f>IF($AL$75=Hoja3!$F$38," ","Tarragonès")</f>
        <v>Tarragonès</v>
      </c>
      <c r="CS47" s="8"/>
      <c r="CT47" s="8"/>
      <c r="CU47" s="2"/>
      <c r="CV47" s="2"/>
      <c r="CW47" s="6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1"/>
    </row>
    <row r="48" spans="2:115" ht="11.25" customHeight="1" thickBot="1">
      <c r="B48" s="5"/>
      <c r="C48" s="5"/>
      <c r="D48" s="5"/>
      <c r="E48" s="5"/>
      <c r="I48" s="25"/>
      <c r="J48" s="25"/>
      <c r="K48" s="25"/>
      <c r="L48" s="83"/>
      <c r="M48" s="83"/>
      <c r="N48" s="83"/>
      <c r="O48" s="83"/>
      <c r="P48" s="83"/>
      <c r="Q48" s="83"/>
      <c r="R48" s="148"/>
      <c r="S48" s="83"/>
      <c r="T48" s="83"/>
      <c r="U48" s="83"/>
      <c r="V48" s="83"/>
      <c r="W48" s="83"/>
      <c r="X48" s="83"/>
      <c r="Y48" s="83"/>
      <c r="Z48" s="83"/>
      <c r="AA48" s="88"/>
      <c r="AB48" s="83"/>
      <c r="AC48" s="83"/>
      <c r="AD48" s="83"/>
      <c r="AE48" s="83"/>
      <c r="AF48" s="89"/>
      <c r="AG48" s="85"/>
      <c r="AH48" s="85"/>
      <c r="AI48" s="85"/>
      <c r="AJ48" s="85"/>
      <c r="AK48" s="85"/>
      <c r="AL48" s="85"/>
      <c r="AM48" s="94"/>
      <c r="AN48" s="26"/>
      <c r="AO48" s="26"/>
      <c r="AP48" s="26"/>
      <c r="AQ48" s="86"/>
      <c r="AR48" s="86"/>
      <c r="AS48" s="86"/>
      <c r="AT48" s="86"/>
      <c r="AU48" s="86"/>
      <c r="AV48" s="90"/>
      <c r="AW48" s="86"/>
      <c r="AX48" s="86"/>
      <c r="AY48" s="86"/>
      <c r="AZ48" s="86"/>
      <c r="BA48" s="86"/>
      <c r="BB48" s="60"/>
      <c r="BC48" s="60"/>
      <c r="BD48" s="60"/>
      <c r="BE48" s="60"/>
      <c r="BF48" s="60"/>
      <c r="BG48" s="60"/>
      <c r="BH48" s="75" t="s">
        <v>20</v>
      </c>
      <c r="BI48" s="60"/>
      <c r="BJ48" s="60"/>
      <c r="BK48" s="60"/>
      <c r="BL48" s="60"/>
      <c r="BM48" s="60"/>
      <c r="BN48" s="60"/>
      <c r="BO48" s="60"/>
      <c r="BP48" s="32"/>
      <c r="BQ48" s="32"/>
      <c r="BR48" s="32"/>
      <c r="BS48" s="46"/>
      <c r="BT48" s="32"/>
      <c r="BU48" s="32"/>
      <c r="BV48" s="32"/>
      <c r="BW48" s="32"/>
      <c r="BX48" s="32"/>
      <c r="BY48" s="32"/>
      <c r="BZ48" s="32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1"/>
      <c r="CP48" s="153"/>
      <c r="CQ48" s="8"/>
      <c r="CR48" s="154" t="str">
        <f>IF($H$82=Hoja3!$F$39," ","Terra Alta")</f>
        <v>Terra Alta</v>
      </c>
      <c r="CS48" s="8"/>
      <c r="CT48" s="8"/>
      <c r="CU48" s="2"/>
      <c r="CV48" s="2"/>
      <c r="CW48" s="7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1"/>
    </row>
    <row r="49" spans="2:115" ht="11.25" customHeight="1" thickBot="1">
      <c r="B49" s="5"/>
      <c r="C49" s="5"/>
      <c r="D49" s="5"/>
      <c r="E49" s="5"/>
      <c r="I49" s="25"/>
      <c r="J49" s="25"/>
      <c r="K49" s="25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8"/>
      <c r="W49" s="83"/>
      <c r="X49" s="83"/>
      <c r="Y49" s="83"/>
      <c r="Z49" s="83"/>
      <c r="AA49" s="83"/>
      <c r="AB49" s="83"/>
      <c r="AC49" s="83"/>
      <c r="AD49" s="83"/>
      <c r="AE49" s="85"/>
      <c r="AF49" s="85"/>
      <c r="AG49" s="89"/>
      <c r="AH49" s="85"/>
      <c r="AI49" s="85"/>
      <c r="AJ49" s="85"/>
      <c r="AK49" s="85"/>
      <c r="AL49" s="85"/>
      <c r="AM49" s="28" t="str">
        <f>IF($AO$53=Hoja3!$F$7,"Molt bé!!!","")</f>
        <v/>
      </c>
      <c r="AN49" s="26"/>
      <c r="AO49" s="94"/>
      <c r="AP49" s="26"/>
      <c r="AQ49" s="86"/>
      <c r="AR49" s="90"/>
      <c r="AS49" s="86"/>
      <c r="AT49" s="86"/>
      <c r="AU49" s="86"/>
      <c r="AV49" s="86"/>
      <c r="AW49" s="86"/>
      <c r="AX49" s="86"/>
      <c r="AY49" s="86"/>
      <c r="AZ49" s="86"/>
      <c r="BA49" s="85"/>
      <c r="BB49" s="60"/>
      <c r="BC49" s="60"/>
      <c r="BD49" s="60"/>
      <c r="BE49" s="75" t="str">
        <f>IF($BH$50=Hoja3!$F$43,"Molt bé!!!","")</f>
        <v/>
      </c>
      <c r="BF49" s="60"/>
      <c r="BG49" s="60"/>
      <c r="BH49" s="60"/>
      <c r="BI49" s="60"/>
      <c r="BJ49" s="60"/>
      <c r="BK49" s="60"/>
      <c r="BL49" s="60"/>
      <c r="BM49" s="60"/>
      <c r="BN49" s="60"/>
      <c r="BO49" s="26"/>
      <c r="BP49" s="27"/>
      <c r="BQ49" s="26"/>
      <c r="BR49" s="26"/>
      <c r="BS49" s="26"/>
      <c r="BT49" s="26"/>
      <c r="BU49" s="26"/>
      <c r="BV49" s="26"/>
      <c r="BW49" s="37"/>
      <c r="BX49" s="32"/>
      <c r="BY49" s="95" t="str">
        <f>IF($BR$46=Hoja3!$F$36,"Lloret de Mar","")</f>
        <v/>
      </c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1"/>
      <c r="CP49" s="152" t="str">
        <f ca="1">INDEX($CR$11:$CR$52,RANDBETWEEN(1,COUNTA($CR$11:$CR$51)),1)</f>
        <v>Noguera</v>
      </c>
      <c r="CQ49" s="8"/>
      <c r="CR49" s="154" t="str">
        <f>IF($AB$60=Hoja3!$F$40," ","Urgell")</f>
        <v>Urgell</v>
      </c>
      <c r="CS49" s="8"/>
      <c r="CT49" s="8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1"/>
    </row>
    <row r="50" spans="2:115" ht="11.25" customHeight="1" thickBot="1">
      <c r="B50" s="5"/>
      <c r="C50" s="5"/>
      <c r="D50" s="5"/>
      <c r="E50" s="5"/>
      <c r="I50" s="25"/>
      <c r="J50" s="25"/>
      <c r="K50" s="25"/>
      <c r="L50" s="83"/>
      <c r="M50" s="83"/>
      <c r="N50" s="83"/>
      <c r="O50" s="88"/>
      <c r="P50" s="83"/>
      <c r="Q50" s="83"/>
      <c r="R50" s="83"/>
      <c r="S50" s="83"/>
      <c r="T50" s="88"/>
      <c r="U50" s="83"/>
      <c r="V50" s="83"/>
      <c r="W50" s="83"/>
      <c r="X50" s="83"/>
      <c r="Y50" s="83"/>
      <c r="Z50" s="83"/>
      <c r="AA50" s="83"/>
      <c r="AB50" s="83"/>
      <c r="AC50" s="32"/>
      <c r="AD50" s="32"/>
      <c r="AE50" s="85"/>
      <c r="AF50" s="89"/>
      <c r="AG50" s="96" t="str">
        <f>IF($AH$56=Hoja3!$F$34,"Riu Sió","")</f>
        <v/>
      </c>
      <c r="AH50" s="85"/>
      <c r="AI50" s="85"/>
      <c r="AJ50" s="85"/>
      <c r="AK50" s="85"/>
      <c r="AL50" s="85"/>
      <c r="AM50" s="26"/>
      <c r="AN50" s="26"/>
      <c r="AO50" s="26"/>
      <c r="AP50" s="26"/>
      <c r="AQ50" s="26"/>
      <c r="AR50" s="26"/>
      <c r="AS50" s="86"/>
      <c r="AT50" s="90"/>
      <c r="AU50" s="86"/>
      <c r="AV50" s="86"/>
      <c r="AW50" s="86"/>
      <c r="AX50" s="86"/>
      <c r="AY50" s="86"/>
      <c r="AZ50" s="96"/>
      <c r="BA50" s="85"/>
      <c r="BB50" s="85"/>
      <c r="BC50" s="85"/>
      <c r="BD50" s="85"/>
      <c r="BE50" s="85"/>
      <c r="BF50" s="85"/>
      <c r="BG50" s="60"/>
      <c r="BH50" s="132"/>
      <c r="BI50" s="60"/>
      <c r="BJ50" s="60"/>
      <c r="BK50" s="60"/>
      <c r="BL50" s="60"/>
      <c r="BM50" s="60"/>
      <c r="BN50" s="26"/>
      <c r="BO50" s="27"/>
      <c r="BP50" s="26"/>
      <c r="BQ50" s="26"/>
      <c r="BR50" s="26"/>
      <c r="BS50" s="26"/>
      <c r="BT50" s="26"/>
      <c r="BU50" s="26"/>
      <c r="BV50" s="32"/>
      <c r="BW50" s="32"/>
      <c r="BX50" s="32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1"/>
      <c r="CP50" s="153"/>
      <c r="CQ50" s="8"/>
      <c r="CR50" s="154" t="str">
        <f>IF(M15=Hoja3!F41," ","Vall d'Aran")</f>
        <v>Vall d'Aran</v>
      </c>
      <c r="CS50" s="8"/>
      <c r="CT50" s="8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1"/>
    </row>
    <row r="51" spans="2:115" ht="11.25" customHeight="1" thickBot="1">
      <c r="B51" s="5"/>
      <c r="C51" s="5"/>
      <c r="D51" s="5"/>
      <c r="E51" s="5"/>
      <c r="I51" s="25"/>
      <c r="J51" s="25"/>
      <c r="K51" s="25"/>
      <c r="L51" s="83"/>
      <c r="M51" s="83"/>
      <c r="N51" s="83"/>
      <c r="O51" s="83"/>
      <c r="P51" s="83"/>
      <c r="Q51" s="83"/>
      <c r="R51" s="88"/>
      <c r="S51" s="83"/>
      <c r="T51" s="83"/>
      <c r="U51" s="83"/>
      <c r="V51" s="83"/>
      <c r="W51" s="83"/>
      <c r="X51" s="83"/>
      <c r="Y51" s="83"/>
      <c r="Z51" s="83"/>
      <c r="AA51" s="83"/>
      <c r="AB51" s="32"/>
      <c r="AC51" s="32"/>
      <c r="AD51" s="32"/>
      <c r="AE51" s="32"/>
      <c r="AF51" s="85"/>
      <c r="AG51" s="85"/>
      <c r="AH51" s="89"/>
      <c r="AI51" s="89"/>
      <c r="AJ51" s="85"/>
      <c r="AK51" s="85"/>
      <c r="AL51" s="85"/>
      <c r="AM51" s="26"/>
      <c r="AN51" s="26"/>
      <c r="AO51" s="28" t="s">
        <v>37</v>
      </c>
      <c r="AP51" s="26"/>
      <c r="AQ51" s="26"/>
      <c r="AR51" s="26"/>
      <c r="AS51" s="26"/>
      <c r="AT51" s="26"/>
      <c r="AU51" s="26"/>
      <c r="AV51" s="97" t="str">
        <f>IF($AT$46=Hoja3!$F$8,"Montserrat","")</f>
        <v/>
      </c>
      <c r="AW51" s="98"/>
      <c r="AX51" s="86"/>
      <c r="AY51" s="85"/>
      <c r="AZ51" s="96" t="str">
        <f>IF($BE$55=Hoja3!$F$42,"Sant Llorenç del Munt","")</f>
        <v/>
      </c>
      <c r="BA51" s="85"/>
      <c r="BB51" s="84"/>
      <c r="BC51" s="85"/>
      <c r="BD51" s="85"/>
      <c r="BE51" s="85"/>
      <c r="BF51" s="85"/>
      <c r="BG51" s="60"/>
      <c r="BH51" s="60"/>
      <c r="BI51" s="75"/>
      <c r="BJ51" s="60"/>
      <c r="BK51" s="60"/>
      <c r="BL51" s="60"/>
      <c r="BM51" s="60"/>
      <c r="BN51" s="26"/>
      <c r="BO51" s="28" t="str">
        <f>IF($BP$55=Hoja3!$F$22,"Molt bé!!!","")</f>
        <v/>
      </c>
      <c r="BP51" s="27"/>
      <c r="BQ51" s="26"/>
      <c r="BR51" s="26"/>
      <c r="BS51" s="26"/>
      <c r="BT51" s="26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1"/>
      <c r="CP51" s="152" t="str">
        <f ca="1">INDEX($CR$11:$CR$52,RANDBETWEEN(1,COUNTA($CR$11:$CR$51)),1)</f>
        <v>Alta Ribagorça</v>
      </c>
      <c r="CQ51" s="8"/>
      <c r="CR51" s="154" t="str">
        <f>IF($BE$55=Hoja3!$F$42," ","Vallès Occidental")</f>
        <v>Vallès Occidental</v>
      </c>
      <c r="CS51" s="8"/>
      <c r="CT51" s="8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1"/>
    </row>
    <row r="52" spans="2:115" ht="11.25" customHeight="1" thickBot="1">
      <c r="B52" s="5"/>
      <c r="C52" s="5"/>
      <c r="D52" s="5"/>
      <c r="E52" s="5"/>
      <c r="I52" s="25"/>
      <c r="J52" s="25"/>
      <c r="K52" s="25"/>
      <c r="L52" s="32"/>
      <c r="M52" s="83"/>
      <c r="N52" s="83"/>
      <c r="O52" s="88"/>
      <c r="P52" s="83"/>
      <c r="Q52" s="83"/>
      <c r="R52" s="83"/>
      <c r="S52" s="83"/>
      <c r="T52" s="83"/>
      <c r="U52" s="83"/>
      <c r="V52" s="83"/>
      <c r="W52" s="59"/>
      <c r="X52" s="59"/>
      <c r="Y52" s="59"/>
      <c r="Z52" s="59"/>
      <c r="AA52" s="37"/>
      <c r="AB52" s="32"/>
      <c r="AC52" s="32"/>
      <c r="AD52" s="32"/>
      <c r="AE52" s="32"/>
      <c r="AF52" s="32"/>
      <c r="AG52" s="85"/>
      <c r="AH52" s="89"/>
      <c r="AI52" s="85"/>
      <c r="AJ52" s="85"/>
      <c r="AK52" s="85"/>
      <c r="AL52" s="85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59"/>
      <c r="AX52" s="59"/>
      <c r="AY52" s="59"/>
      <c r="AZ52" s="85"/>
      <c r="BA52" s="96"/>
      <c r="BB52" s="85"/>
      <c r="BC52" s="85"/>
      <c r="BD52" s="85"/>
      <c r="BE52" s="85"/>
      <c r="BF52" s="85"/>
      <c r="BG52" s="85"/>
      <c r="BH52" s="75"/>
      <c r="BI52" s="60"/>
      <c r="BJ52" s="60"/>
      <c r="BK52" s="60"/>
      <c r="BL52" s="60"/>
      <c r="BM52" s="26"/>
      <c r="BN52" s="26"/>
      <c r="BO52" s="27"/>
      <c r="BP52" s="26"/>
      <c r="BQ52" s="26"/>
      <c r="BR52" s="26"/>
      <c r="BS52" s="26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1"/>
      <c r="CP52" s="153"/>
      <c r="CQ52" s="8"/>
      <c r="CR52" s="154" t="str">
        <f>IF($BH$50=Hoja3!$F$43," ","Vallès Oriental")</f>
        <v>Vallès Oriental</v>
      </c>
      <c r="CS52" s="8"/>
      <c r="CT52" s="8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1"/>
    </row>
    <row r="53" spans="2:115" ht="11.25" customHeight="1" thickBot="1">
      <c r="B53" s="5"/>
      <c r="C53" s="5"/>
      <c r="D53" s="5"/>
      <c r="E53" s="5"/>
      <c r="I53" s="25"/>
      <c r="J53" s="25"/>
      <c r="K53" s="25"/>
      <c r="L53" s="32"/>
      <c r="M53" s="32"/>
      <c r="N53" s="83"/>
      <c r="O53" s="83"/>
      <c r="P53" s="83"/>
      <c r="Q53" s="88"/>
      <c r="R53" s="83"/>
      <c r="S53" s="83"/>
      <c r="T53" s="83"/>
      <c r="U53" s="83"/>
      <c r="V53" s="83"/>
      <c r="W53" s="66" t="str">
        <f>IF($W$57=Hoja3!$F$29,"Molt bé!!!","")</f>
        <v/>
      </c>
      <c r="X53" s="59"/>
      <c r="Y53" s="59"/>
      <c r="Z53" s="59"/>
      <c r="AA53" s="32"/>
      <c r="AB53" s="37"/>
      <c r="AC53" s="32"/>
      <c r="AD53" s="32"/>
      <c r="AE53" s="32"/>
      <c r="AF53" s="32"/>
      <c r="AG53" s="85"/>
      <c r="AH53" s="85"/>
      <c r="AI53" s="85"/>
      <c r="AJ53" s="85"/>
      <c r="AK53" s="85"/>
      <c r="AL53" s="85"/>
      <c r="AM53" s="26"/>
      <c r="AN53" s="26"/>
      <c r="AO53" s="135"/>
      <c r="AP53" s="26"/>
      <c r="AQ53" s="26"/>
      <c r="AR53" s="26"/>
      <c r="AS53" s="26"/>
      <c r="AT53" s="26"/>
      <c r="AU53" s="26"/>
      <c r="AV53" s="26"/>
      <c r="AW53" s="26"/>
      <c r="AX53" s="63"/>
      <c r="AY53" s="59"/>
      <c r="AZ53" s="59"/>
      <c r="BA53" s="85"/>
      <c r="BB53" s="85"/>
      <c r="BC53" s="84" t="s">
        <v>35</v>
      </c>
      <c r="BD53" s="85"/>
      <c r="BE53" s="85"/>
      <c r="BF53" s="85"/>
      <c r="BG53" s="85"/>
      <c r="BH53" s="60"/>
      <c r="BI53" s="60"/>
      <c r="BJ53" s="60"/>
      <c r="BK53" s="60"/>
      <c r="BL53" s="60"/>
      <c r="BM53" s="26"/>
      <c r="BN53" s="28"/>
      <c r="BO53" s="26"/>
      <c r="BP53" s="26"/>
      <c r="BQ53" s="26"/>
      <c r="BR53" s="99" t="str">
        <f>IF($BP$55=Hoja3!$F$22,"Canet","")</f>
        <v/>
      </c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1"/>
      <c r="CP53" s="152" t="str">
        <f ca="1">INDEX($CR$11:$CR$52,RANDBETWEEN(1,COUNTA($CR$11:$CR$51)),1)</f>
        <v>Alta Ribagorça</v>
      </c>
      <c r="CQ53" s="8"/>
      <c r="CR53" s="8"/>
      <c r="CS53" s="8"/>
      <c r="CT53" s="8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1"/>
    </row>
    <row r="54" spans="2:115" ht="11.25" customHeight="1" thickBot="1">
      <c r="B54" s="5"/>
      <c r="C54" s="5"/>
      <c r="D54" s="5"/>
      <c r="E54" s="5"/>
      <c r="I54" s="25"/>
      <c r="J54" s="25"/>
      <c r="K54" s="32"/>
      <c r="L54" s="32"/>
      <c r="M54" s="32"/>
      <c r="N54" s="32"/>
      <c r="O54" s="83"/>
      <c r="P54" s="83"/>
      <c r="Q54" s="83"/>
      <c r="R54" s="83"/>
      <c r="S54" s="83"/>
      <c r="T54" s="83"/>
      <c r="U54" s="83"/>
      <c r="V54" s="59"/>
      <c r="W54" s="59"/>
      <c r="X54" s="63"/>
      <c r="Y54" s="59"/>
      <c r="Z54" s="59"/>
      <c r="AA54" s="59"/>
      <c r="AB54" s="37"/>
      <c r="AC54" s="32"/>
      <c r="AD54" s="32"/>
      <c r="AE54" s="32"/>
      <c r="AF54" s="32"/>
      <c r="AG54" s="85"/>
      <c r="AH54" s="84" t="s">
        <v>36</v>
      </c>
      <c r="AI54" s="85"/>
      <c r="AJ54" s="85"/>
      <c r="AK54" s="85"/>
      <c r="AL54" s="85"/>
      <c r="AM54" s="94"/>
      <c r="AN54" s="100" t="str">
        <f>IF($AO$53=Hoja3!$F$7,"riu Anoia","")</f>
        <v/>
      </c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59"/>
      <c r="AZ54" s="59"/>
      <c r="BA54" s="59"/>
      <c r="BB54" s="85"/>
      <c r="BC54" s="89"/>
      <c r="BD54" s="85"/>
      <c r="BE54" s="85"/>
      <c r="BF54" s="85"/>
      <c r="BG54" s="85"/>
      <c r="BH54" s="60"/>
      <c r="BI54" s="60"/>
      <c r="BJ54" s="60"/>
      <c r="BK54" s="60"/>
      <c r="BL54" s="26"/>
      <c r="BM54" s="27"/>
      <c r="BN54" s="28" t="s">
        <v>116</v>
      </c>
      <c r="BO54" s="26"/>
      <c r="BP54" s="26"/>
      <c r="BQ54" s="26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1"/>
      <c r="CP54" s="153"/>
      <c r="CQ54" s="8"/>
      <c r="CR54" s="8"/>
      <c r="CS54" s="8"/>
      <c r="CT54" s="8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1"/>
    </row>
    <row r="55" spans="2:115" ht="11.25" customHeight="1" thickBot="1">
      <c r="B55" s="5"/>
      <c r="C55" s="5"/>
      <c r="D55" s="5"/>
      <c r="E55" s="5"/>
      <c r="I55" s="25"/>
      <c r="J55" s="32"/>
      <c r="K55" s="37"/>
      <c r="L55" s="32"/>
      <c r="M55" s="32"/>
      <c r="N55" s="32"/>
      <c r="O55" s="32"/>
      <c r="P55" s="32"/>
      <c r="Q55" s="83"/>
      <c r="R55" s="83"/>
      <c r="S55" s="83"/>
      <c r="T55" s="59"/>
      <c r="U55" s="59"/>
      <c r="V55" s="66" t="s">
        <v>23</v>
      </c>
      <c r="W55" s="59"/>
      <c r="X55" s="59"/>
      <c r="Y55" s="59"/>
      <c r="Z55" s="59"/>
      <c r="AA55" s="59"/>
      <c r="AB55" s="32"/>
      <c r="AC55" s="32"/>
      <c r="AD55" s="32"/>
      <c r="AE55" s="32"/>
      <c r="AF55" s="32"/>
      <c r="AG55" s="85"/>
      <c r="AH55" s="85"/>
      <c r="AI55" s="85"/>
      <c r="AJ55" s="85"/>
      <c r="AK55" s="85"/>
      <c r="AL55" s="85"/>
      <c r="AM55" s="26"/>
      <c r="AN55" s="94"/>
      <c r="AO55" s="26"/>
      <c r="AP55" s="26"/>
      <c r="AQ55" s="26"/>
      <c r="AR55" s="26"/>
      <c r="AS55" s="26"/>
      <c r="AT55" s="94"/>
      <c r="AU55" s="26"/>
      <c r="AV55" s="26"/>
      <c r="AW55" s="26"/>
      <c r="AX55" s="26"/>
      <c r="AY55" s="63"/>
      <c r="AZ55" s="59"/>
      <c r="BA55" s="59"/>
      <c r="BB55" s="59"/>
      <c r="BC55" s="59"/>
      <c r="BD55" s="85"/>
      <c r="BE55" s="143"/>
      <c r="BF55" s="85"/>
      <c r="BG55" s="85"/>
      <c r="BH55" s="85"/>
      <c r="BI55" s="60"/>
      <c r="BJ55" s="60"/>
      <c r="BK55" s="60"/>
      <c r="BL55" s="27"/>
      <c r="BM55" s="26"/>
      <c r="BN55" s="26"/>
      <c r="BO55" s="26"/>
      <c r="BP55" s="13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1"/>
      <c r="CP55" s="152" t="str">
        <f ca="1">INDEX($CR$11:$CR$52,RANDBETWEEN(1,COUNTA($CR$11:$CR$51)),1)</f>
        <v>Selva</v>
      </c>
      <c r="CQ55" s="8"/>
      <c r="CR55" s="8"/>
      <c r="CS55" s="8"/>
      <c r="CT55" s="8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1"/>
    </row>
    <row r="56" spans="2:115" ht="11.25" customHeight="1">
      <c r="B56" s="5"/>
      <c r="C56" s="5"/>
      <c r="D56" s="5"/>
      <c r="E56" s="5"/>
      <c r="I56" s="25"/>
      <c r="J56" s="32"/>
      <c r="K56" s="32"/>
      <c r="L56" s="32"/>
      <c r="M56" s="37"/>
      <c r="N56" s="32"/>
      <c r="O56" s="32"/>
      <c r="P56" s="32"/>
      <c r="Q56" s="32"/>
      <c r="R56" s="32"/>
      <c r="S56" s="32"/>
      <c r="T56" s="59"/>
      <c r="U56" s="80" t="str">
        <f>IF($W$57=Hoja3!$F$29,"Estany d'Ivars","")</f>
        <v/>
      </c>
      <c r="V56" s="59"/>
      <c r="W56" s="59"/>
      <c r="X56" s="59"/>
      <c r="Y56" s="59"/>
      <c r="Z56" s="59"/>
      <c r="AA56" s="59"/>
      <c r="AB56" s="37"/>
      <c r="AC56" s="32"/>
      <c r="AD56" s="32"/>
      <c r="AE56" s="32"/>
      <c r="AF56" s="32"/>
      <c r="AG56" s="85"/>
      <c r="AH56" s="143"/>
      <c r="AI56" s="85"/>
      <c r="AJ56" s="85"/>
      <c r="AK56" s="85"/>
      <c r="AL56" s="85"/>
      <c r="AM56" s="26"/>
      <c r="AN56" s="26"/>
      <c r="AO56" s="26"/>
      <c r="AP56" s="26"/>
      <c r="AQ56" s="26"/>
      <c r="AR56" s="94"/>
      <c r="AS56" s="26"/>
      <c r="AT56" s="26"/>
      <c r="AU56" s="26"/>
      <c r="AV56" s="26"/>
      <c r="AW56" s="26"/>
      <c r="AX56" s="26"/>
      <c r="AY56" s="59"/>
      <c r="AZ56" s="63"/>
      <c r="BA56" s="59"/>
      <c r="BB56" s="59"/>
      <c r="BC56" s="59"/>
      <c r="BD56" s="85"/>
      <c r="BE56" s="89"/>
      <c r="BF56" s="85"/>
      <c r="BG56" s="85"/>
      <c r="BH56" s="85"/>
      <c r="BI56" s="60"/>
      <c r="BJ56" s="60"/>
      <c r="BK56" s="27"/>
      <c r="BL56" s="28"/>
      <c r="BM56" s="26"/>
      <c r="BN56" s="26"/>
      <c r="BO56" s="26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3"/>
      <c r="CP56" s="24"/>
      <c r="CQ56" s="8"/>
      <c r="CR56" s="8"/>
      <c r="CS56" s="8"/>
      <c r="CT56" s="8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1"/>
    </row>
    <row r="57" spans="2:115" ht="11.25" customHeight="1">
      <c r="B57" s="5"/>
      <c r="C57" s="5"/>
      <c r="D57" s="5"/>
      <c r="E57" s="5"/>
      <c r="H57" s="10"/>
      <c r="I57" s="32"/>
      <c r="J57" s="37"/>
      <c r="K57" s="46" t="str">
        <f>IF($J$62=Hoja3!$F$35,"Molt bé!!!","")</f>
        <v/>
      </c>
      <c r="L57" s="32"/>
      <c r="M57" s="32"/>
      <c r="N57" s="32"/>
      <c r="O57" s="32"/>
      <c r="P57" s="32"/>
      <c r="Q57" s="32"/>
      <c r="R57" s="32"/>
      <c r="S57" s="32"/>
      <c r="T57" s="59"/>
      <c r="U57" s="59"/>
      <c r="V57" s="59"/>
      <c r="W57" s="137"/>
      <c r="X57" s="59"/>
      <c r="Y57" s="59"/>
      <c r="Z57" s="59"/>
      <c r="AA57" s="37"/>
      <c r="AB57" s="32"/>
      <c r="AC57" s="32"/>
      <c r="AD57" s="32"/>
      <c r="AE57" s="32"/>
      <c r="AF57" s="32"/>
      <c r="AG57" s="85"/>
      <c r="AH57" s="85"/>
      <c r="AI57" s="85"/>
      <c r="AJ57" s="85"/>
      <c r="AK57" s="85"/>
      <c r="AL57" s="85"/>
      <c r="AM57" s="26"/>
      <c r="AN57" s="94"/>
      <c r="AO57" s="26"/>
      <c r="AP57" s="26"/>
      <c r="AQ57" s="26"/>
      <c r="AR57" s="60"/>
      <c r="AS57" s="60"/>
      <c r="AT57" s="60"/>
      <c r="AU57" s="60"/>
      <c r="AV57" s="60"/>
      <c r="AW57" s="60"/>
      <c r="AX57" s="26"/>
      <c r="AY57" s="63"/>
      <c r="AZ57" s="59"/>
      <c r="BA57" s="59"/>
      <c r="BB57" s="59"/>
      <c r="BC57" s="59"/>
      <c r="BD57" s="84" t="str">
        <f>IF($BE$55=Hoja3!$F$42,"Molt bé!!!","")</f>
        <v/>
      </c>
      <c r="BE57" s="89"/>
      <c r="BF57" s="85"/>
      <c r="BG57" s="85"/>
      <c r="BH57" s="85"/>
      <c r="BI57" s="60"/>
      <c r="BJ57" s="60"/>
      <c r="BK57" s="26"/>
      <c r="BL57" s="27"/>
      <c r="BM57" s="26"/>
      <c r="BN57" s="26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P57" s="8"/>
      <c r="CQ57" s="8"/>
      <c r="CR57" s="8"/>
      <c r="CS57" s="8"/>
      <c r="CT57" s="8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1"/>
    </row>
    <row r="58" spans="2:115" ht="11.25" customHeight="1">
      <c r="B58" s="5"/>
      <c r="C58" s="5"/>
      <c r="D58" s="5"/>
      <c r="E58" s="5"/>
      <c r="H58" s="10"/>
      <c r="I58" s="32"/>
      <c r="J58" s="32"/>
      <c r="K58" s="32"/>
      <c r="L58" s="32"/>
      <c r="M58" s="32"/>
      <c r="N58" s="37"/>
      <c r="O58" s="32"/>
      <c r="P58" s="32"/>
      <c r="Q58" s="32"/>
      <c r="R58" s="32"/>
      <c r="S58" s="32"/>
      <c r="T58" s="63"/>
      <c r="U58" s="59"/>
      <c r="V58" s="85"/>
      <c r="W58" s="85"/>
      <c r="X58" s="85"/>
      <c r="Y58" s="85"/>
      <c r="Z58" s="85"/>
      <c r="AA58" s="32"/>
      <c r="AB58" s="46" t="s">
        <v>32</v>
      </c>
      <c r="AC58" s="32"/>
      <c r="AD58" s="32"/>
      <c r="AE58" s="32"/>
      <c r="AF58" s="32"/>
      <c r="AG58" s="84" t="str">
        <f>IF($AH$56=Hoja3!$F$34,"Molt bé!!!","")</f>
        <v/>
      </c>
      <c r="AH58" s="85"/>
      <c r="AI58" s="85"/>
      <c r="AJ58" s="85"/>
      <c r="AK58" s="85"/>
      <c r="AL58" s="85"/>
      <c r="AM58" s="26"/>
      <c r="AN58" s="26"/>
      <c r="AO58" s="26"/>
      <c r="AP58" s="82" t="str">
        <f>IF($AS$61=Hoja3!$F$4,"L'Alt Penedès és la comarca ","")</f>
        <v/>
      </c>
      <c r="AQ58" s="60"/>
      <c r="AR58" s="64"/>
      <c r="AS58" s="60"/>
      <c r="AT58" s="60"/>
      <c r="AU58" s="60"/>
      <c r="AV58" s="64"/>
      <c r="AW58" s="60"/>
      <c r="AX58" s="60"/>
      <c r="AY58" s="60"/>
      <c r="AZ58" s="59"/>
      <c r="BA58" s="66"/>
      <c r="BB58" s="59"/>
      <c r="BC58" s="59"/>
      <c r="BD58" s="59"/>
      <c r="BE58" s="89"/>
      <c r="BF58" s="85"/>
      <c r="BG58" s="85"/>
      <c r="BH58" s="85"/>
      <c r="BI58" s="60"/>
      <c r="BJ58" s="27"/>
      <c r="BK58" s="26"/>
      <c r="BL58" s="26"/>
      <c r="BM58" s="26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P58" s="8"/>
      <c r="CQ58" s="8"/>
      <c r="CR58" s="8"/>
      <c r="CS58" s="8"/>
      <c r="CT58" s="8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1"/>
    </row>
    <row r="59" spans="2:115" ht="11.25" customHeight="1">
      <c r="B59" s="5"/>
      <c r="C59" s="5"/>
      <c r="D59" s="5"/>
      <c r="E59" s="5"/>
      <c r="G59" s="10"/>
      <c r="H59" s="10"/>
      <c r="I59" s="32"/>
      <c r="J59" s="32"/>
      <c r="K59" s="46" t="s">
        <v>5</v>
      </c>
      <c r="L59" s="32"/>
      <c r="M59" s="32"/>
      <c r="N59" s="32"/>
      <c r="O59" s="32"/>
      <c r="P59" s="32"/>
      <c r="Q59" s="32"/>
      <c r="R59" s="32"/>
      <c r="S59" s="32"/>
      <c r="T59" s="59"/>
      <c r="U59" s="85"/>
      <c r="V59" s="89"/>
      <c r="W59" s="85"/>
      <c r="X59" s="85"/>
      <c r="Y59" s="85"/>
      <c r="Z59" s="85"/>
      <c r="AA59" s="32"/>
      <c r="AB59" s="37"/>
      <c r="AC59" s="32"/>
      <c r="AD59" s="32"/>
      <c r="AE59" s="32"/>
      <c r="AF59" s="32"/>
      <c r="AG59" s="85"/>
      <c r="AH59" s="89"/>
      <c r="AI59" s="85"/>
      <c r="AJ59" s="85"/>
      <c r="AK59" s="85"/>
      <c r="AL59" s="85"/>
      <c r="AM59" s="26"/>
      <c r="AN59" s="26"/>
      <c r="AO59" s="26"/>
      <c r="AP59" s="82" t="str">
        <f>IF($AS$61=Hoja3!$F$4," del vi i del cava","")</f>
        <v/>
      </c>
      <c r="AQ59" s="64"/>
      <c r="AR59" s="60"/>
      <c r="AS59" s="60"/>
      <c r="AT59" s="60"/>
      <c r="AU59" s="60"/>
      <c r="AV59" s="60"/>
      <c r="AW59" s="60"/>
      <c r="AX59" s="60"/>
      <c r="AY59" s="60"/>
      <c r="AZ59" s="59"/>
      <c r="BA59" s="63"/>
      <c r="BB59" s="59"/>
      <c r="BC59" s="59"/>
      <c r="BD59" s="59"/>
      <c r="BE59" s="85"/>
      <c r="BF59" s="85"/>
      <c r="BG59" s="85"/>
      <c r="BH59" s="26"/>
      <c r="BI59" s="60"/>
      <c r="BJ59" s="27"/>
      <c r="BK59" s="26"/>
      <c r="BL59" s="26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P59" s="8"/>
      <c r="CQ59" s="8"/>
      <c r="CR59" s="8"/>
      <c r="CS59" s="8"/>
      <c r="CT59" s="8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1"/>
    </row>
    <row r="60" spans="2:115" ht="11.25" customHeight="1">
      <c r="B60" s="5"/>
      <c r="C60" s="5"/>
      <c r="D60" s="5"/>
      <c r="E60" s="5"/>
      <c r="G60" s="10"/>
      <c r="H60" s="10"/>
      <c r="I60" s="37"/>
      <c r="J60" s="32"/>
      <c r="K60" s="32"/>
      <c r="L60" s="32"/>
      <c r="M60" s="32"/>
      <c r="N60" s="32"/>
      <c r="O60" s="37"/>
      <c r="P60" s="32"/>
      <c r="Q60" s="32"/>
      <c r="R60" s="32"/>
      <c r="S60" s="32"/>
      <c r="T60" s="89"/>
      <c r="U60" s="85"/>
      <c r="V60" s="85"/>
      <c r="W60" s="85"/>
      <c r="X60" s="85"/>
      <c r="Y60" s="85"/>
      <c r="Z60" s="85"/>
      <c r="AA60" s="32"/>
      <c r="AB60" s="144"/>
      <c r="AC60" s="32"/>
      <c r="AD60" s="32"/>
      <c r="AE60" s="32"/>
      <c r="AF60" s="32"/>
      <c r="AG60" s="85"/>
      <c r="AH60" s="89"/>
      <c r="AI60" s="85"/>
      <c r="AJ60" s="85"/>
      <c r="AK60" s="85"/>
      <c r="AL60" s="60"/>
      <c r="AM60" s="60"/>
      <c r="AN60" s="71"/>
      <c r="AO60" s="71"/>
      <c r="AP60" s="60"/>
      <c r="AQ60" s="60"/>
      <c r="AR60" s="60"/>
      <c r="AS60" s="60"/>
      <c r="AT60" s="75" t="s">
        <v>39</v>
      </c>
      <c r="AU60" s="60"/>
      <c r="AV60" s="60"/>
      <c r="AW60" s="60"/>
      <c r="AX60" s="60"/>
      <c r="AY60" s="60"/>
      <c r="AZ60" s="59"/>
      <c r="BA60" s="66" t="s">
        <v>25</v>
      </c>
      <c r="BB60" s="66"/>
      <c r="BC60" s="59"/>
      <c r="BD60" s="59"/>
      <c r="BE60" s="85"/>
      <c r="BF60" s="85"/>
      <c r="BG60" s="26"/>
      <c r="BH60" s="26"/>
      <c r="BI60" s="26"/>
      <c r="BJ60" s="26"/>
      <c r="BK60" s="26"/>
      <c r="BL60" s="25"/>
      <c r="BM60" s="25"/>
      <c r="BN60" s="25"/>
      <c r="BO60" s="25"/>
      <c r="BP60" s="25"/>
      <c r="BQ60" s="25"/>
      <c r="BR60" s="25"/>
      <c r="BS60" s="25"/>
      <c r="BT60" s="30" t="s">
        <v>128</v>
      </c>
      <c r="BU60" s="30"/>
      <c r="BV60" s="30"/>
      <c r="BW60" s="30"/>
      <c r="BX60" s="30"/>
      <c r="BY60" s="30"/>
      <c r="BZ60" s="101">
        <f>Hoja3!$H$45</f>
        <v>42</v>
      </c>
      <c r="CA60" s="30"/>
      <c r="CB60" s="30" t="s">
        <v>129</v>
      </c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18"/>
      <c r="CP60" s="18"/>
      <c r="CQ60" s="8"/>
      <c r="CR60" s="8"/>
      <c r="CS60" s="8"/>
      <c r="CT60" s="8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1"/>
    </row>
    <row r="61" spans="2:115" ht="11.25" customHeight="1">
      <c r="B61" s="5"/>
      <c r="C61" s="5"/>
      <c r="D61" s="5"/>
      <c r="E61" s="5"/>
      <c r="G61" s="10"/>
      <c r="H61" s="10"/>
      <c r="I61" s="32"/>
      <c r="J61" s="32"/>
      <c r="K61" s="32"/>
      <c r="L61" s="32"/>
      <c r="M61" s="37"/>
      <c r="N61" s="32"/>
      <c r="O61" s="32"/>
      <c r="P61" s="32"/>
      <c r="Q61" s="32"/>
      <c r="R61" s="32"/>
      <c r="S61" s="32"/>
      <c r="T61" s="85"/>
      <c r="U61" s="89"/>
      <c r="V61" s="85"/>
      <c r="W61" s="85"/>
      <c r="X61" s="85"/>
      <c r="Y61" s="85"/>
      <c r="Z61" s="85"/>
      <c r="AA61" s="32"/>
      <c r="AB61" s="32"/>
      <c r="AC61" s="32"/>
      <c r="AD61" s="32"/>
      <c r="AE61" s="32"/>
      <c r="AF61" s="32"/>
      <c r="AG61" s="32"/>
      <c r="AH61" s="85"/>
      <c r="AI61" s="85"/>
      <c r="AJ61" s="85"/>
      <c r="AK61" s="60"/>
      <c r="AL61" s="60"/>
      <c r="AM61" s="60"/>
      <c r="AN61" s="71"/>
      <c r="AO61" s="71"/>
      <c r="AP61" s="71"/>
      <c r="AQ61" s="64"/>
      <c r="AR61" s="60"/>
      <c r="AS61" s="132"/>
      <c r="AT61" s="60"/>
      <c r="AU61" s="60"/>
      <c r="AV61" s="60"/>
      <c r="AW61" s="60"/>
      <c r="AX61" s="60"/>
      <c r="AY61" s="60"/>
      <c r="AZ61" s="59"/>
      <c r="BA61" s="59"/>
      <c r="BB61" s="66" t="str">
        <f>IF($AZ$62=Hoja3!$F$12,"Molt bé!!!","")</f>
        <v/>
      </c>
      <c r="BC61" s="59"/>
      <c r="BD61" s="59"/>
      <c r="BE61" s="59"/>
      <c r="BF61" s="77"/>
      <c r="BG61" s="40"/>
      <c r="BH61" s="40"/>
      <c r="BI61" s="40"/>
      <c r="BJ61" s="26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P61" s="8"/>
      <c r="CQ61" s="8"/>
      <c r="CR61" s="8"/>
      <c r="CS61" s="8"/>
      <c r="CT61" s="8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1"/>
    </row>
    <row r="62" spans="2:115" ht="11.25" customHeight="1">
      <c r="B62" s="5"/>
      <c r="C62" s="5"/>
      <c r="D62" s="5"/>
      <c r="E62" s="5"/>
      <c r="F62" s="10"/>
      <c r="G62" s="10"/>
      <c r="H62" s="10"/>
      <c r="I62" s="32"/>
      <c r="J62" s="145"/>
      <c r="K62" s="32"/>
      <c r="L62" s="32"/>
      <c r="M62" s="32"/>
      <c r="N62" s="32"/>
      <c r="O62" s="32"/>
      <c r="P62" s="32"/>
      <c r="Q62" s="32"/>
      <c r="R62" s="85"/>
      <c r="S62" s="85"/>
      <c r="T62" s="84" t="str">
        <f>IF($S$66=Hoja3!$F$19,"Molt bé!!!","")</f>
        <v/>
      </c>
      <c r="U62" s="85"/>
      <c r="V62" s="85"/>
      <c r="W62" s="85"/>
      <c r="X62" s="85"/>
      <c r="Y62" s="85"/>
      <c r="Z62" s="46" t="str">
        <f>IF($AB$60=Hoja3!$F$40,"Molt bé!!!","")</f>
        <v/>
      </c>
      <c r="AA62" s="37"/>
      <c r="AB62" s="32"/>
      <c r="AC62" s="32"/>
      <c r="AD62" s="32"/>
      <c r="AE62" s="60"/>
      <c r="AF62" s="64"/>
      <c r="AG62" s="60"/>
      <c r="AH62" s="60"/>
      <c r="AI62" s="60"/>
      <c r="AJ62" s="60"/>
      <c r="AK62" s="60"/>
      <c r="AL62" s="60"/>
      <c r="AM62" s="71"/>
      <c r="AN62" s="73"/>
      <c r="AO62" s="71"/>
      <c r="AP62" s="71"/>
      <c r="AQ62" s="60"/>
      <c r="AR62" s="60"/>
      <c r="AS62" s="60"/>
      <c r="AT62" s="60"/>
      <c r="AU62" s="60"/>
      <c r="AV62" s="60"/>
      <c r="AW62" s="60"/>
      <c r="AX62" s="59"/>
      <c r="AY62" s="59"/>
      <c r="AZ62" s="137"/>
      <c r="BA62" s="59"/>
      <c r="BB62" s="59"/>
      <c r="BC62" s="59"/>
      <c r="BD62" s="59"/>
      <c r="BE62" s="59"/>
      <c r="BF62" s="40"/>
      <c r="BG62" s="40"/>
      <c r="BH62" s="40"/>
      <c r="BI62" s="40"/>
      <c r="BJ62" s="25"/>
      <c r="BK62" s="25"/>
      <c r="BL62" s="25"/>
      <c r="BM62" s="102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P62" s="8"/>
      <c r="CQ62" s="8"/>
      <c r="CR62" s="8"/>
      <c r="CS62" s="8"/>
      <c r="CT62" s="8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1"/>
    </row>
    <row r="63" spans="2:115" ht="11.25" customHeight="1">
      <c r="B63" s="5"/>
      <c r="C63" s="5"/>
      <c r="D63" s="5"/>
      <c r="E63" s="5"/>
      <c r="F63" s="10"/>
      <c r="G63" s="10"/>
      <c r="H63" s="10"/>
      <c r="I63" s="32"/>
      <c r="J63" s="32"/>
      <c r="K63" s="32"/>
      <c r="L63" s="32"/>
      <c r="M63" s="32"/>
      <c r="N63" s="32"/>
      <c r="O63" s="32"/>
      <c r="P63" s="32"/>
      <c r="Q63" s="32"/>
      <c r="R63" s="85"/>
      <c r="S63" s="89"/>
      <c r="T63" s="85"/>
      <c r="U63" s="85"/>
      <c r="V63" s="85"/>
      <c r="W63" s="85"/>
      <c r="X63" s="85"/>
      <c r="Y63" s="85"/>
      <c r="Z63" s="32"/>
      <c r="AA63" s="37"/>
      <c r="AB63" s="32"/>
      <c r="AC63" s="32"/>
      <c r="AD63" s="32"/>
      <c r="AE63" s="64"/>
      <c r="AF63" s="60"/>
      <c r="AG63" s="60"/>
      <c r="AH63" s="60"/>
      <c r="AI63" s="60"/>
      <c r="AJ63" s="60"/>
      <c r="AK63" s="60"/>
      <c r="AL63" s="103"/>
      <c r="AM63" s="73"/>
      <c r="AN63" s="71"/>
      <c r="AO63" s="71"/>
      <c r="AP63" s="71"/>
      <c r="AQ63" s="26"/>
      <c r="AR63" s="26"/>
      <c r="AS63" s="60"/>
      <c r="AT63" s="60"/>
      <c r="AU63" s="60"/>
      <c r="AV63" s="60"/>
      <c r="AW63" s="60"/>
      <c r="AX63" s="59"/>
      <c r="AY63" s="59"/>
      <c r="AZ63" s="59"/>
      <c r="BA63" s="66"/>
      <c r="BB63" s="63"/>
      <c r="BC63" s="59"/>
      <c r="BD63" s="59"/>
      <c r="BE63" s="59"/>
      <c r="BF63" s="59"/>
      <c r="BG63" s="40"/>
      <c r="BH63" s="45" t="s">
        <v>24</v>
      </c>
      <c r="BI63" s="40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P63" s="8"/>
      <c r="CQ63" s="8"/>
      <c r="CR63" s="8"/>
      <c r="CS63" s="8"/>
      <c r="CT63" s="8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1"/>
    </row>
    <row r="64" spans="2:115" ht="11.25" customHeight="1">
      <c r="B64" s="5"/>
      <c r="C64" s="5"/>
      <c r="D64" s="5"/>
      <c r="E64" s="5"/>
      <c r="G64" s="10"/>
      <c r="H64" s="10"/>
      <c r="I64" s="32"/>
      <c r="J64" s="32"/>
      <c r="K64" s="37"/>
      <c r="L64" s="32"/>
      <c r="M64" s="32"/>
      <c r="N64" s="32"/>
      <c r="O64" s="32"/>
      <c r="P64" s="32"/>
      <c r="Q64" s="32"/>
      <c r="R64" s="85"/>
      <c r="S64" s="84" t="s">
        <v>31</v>
      </c>
      <c r="T64" s="85"/>
      <c r="U64" s="85"/>
      <c r="V64" s="85"/>
      <c r="W64" s="85"/>
      <c r="X64" s="85"/>
      <c r="Y64" s="85"/>
      <c r="Z64" s="60"/>
      <c r="AA64" s="60"/>
      <c r="AB64" s="32"/>
      <c r="AC64" s="32"/>
      <c r="AD64" s="60"/>
      <c r="AE64" s="60"/>
      <c r="AF64" s="75" t="str">
        <f>IF($AB$67=Hoja3!$F$17,"Molt bé!!!","")</f>
        <v/>
      </c>
      <c r="AG64" s="60"/>
      <c r="AH64" s="60"/>
      <c r="AI64" s="60"/>
      <c r="AJ64" s="60"/>
      <c r="AK64" s="103"/>
      <c r="AL64" s="104" t="str">
        <f>IF($AI$69=Hoja3!$F$2,"Vila-Rodona","")</f>
        <v/>
      </c>
      <c r="AM64" s="71"/>
      <c r="AN64" s="71"/>
      <c r="AO64" s="71"/>
      <c r="AP64" s="71"/>
      <c r="AQ64" s="27"/>
      <c r="AR64" s="26"/>
      <c r="AS64" s="26"/>
      <c r="AT64" s="75" t="str">
        <f>IF($AS$61=Hoja3!$F$4,"Molt bé!!!","")</f>
        <v/>
      </c>
      <c r="AU64" s="60"/>
      <c r="AV64" s="60"/>
      <c r="AW64" s="60"/>
      <c r="AX64" s="60"/>
      <c r="AY64" s="59"/>
      <c r="AZ64" s="63"/>
      <c r="BA64" s="59"/>
      <c r="BB64" s="105" t="str">
        <f>IF($AZ$62=Hoja3!$F$12,"Sant Boi","")</f>
        <v/>
      </c>
      <c r="BC64" s="59"/>
      <c r="BD64" s="59"/>
      <c r="BE64" s="59"/>
      <c r="BF64" s="59"/>
      <c r="BG64" s="77"/>
      <c r="BH64" s="40"/>
      <c r="BI64" s="40"/>
      <c r="BJ64" s="25"/>
      <c r="BK64" s="25"/>
      <c r="BL64" s="102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P64" s="8"/>
      <c r="CQ64" s="8"/>
      <c r="CR64" s="8"/>
      <c r="CS64" s="8"/>
      <c r="CT64" s="8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1"/>
    </row>
    <row r="65" spans="2:115" ht="11.25" customHeight="1" thickBot="1">
      <c r="B65" s="5"/>
      <c r="C65" s="5"/>
      <c r="D65" s="5"/>
      <c r="E65" s="5"/>
      <c r="G65" s="25"/>
      <c r="H65" s="32"/>
      <c r="I65" s="106" t="str">
        <f>IF($J$62=Hoja3!$F$35,"riu Segre","")</f>
        <v/>
      </c>
      <c r="J65" s="32"/>
      <c r="K65" s="32"/>
      <c r="L65" s="32"/>
      <c r="M65" s="32"/>
      <c r="N65" s="32"/>
      <c r="O65" s="32"/>
      <c r="P65" s="32"/>
      <c r="Q65" s="32"/>
      <c r="R65" s="84"/>
      <c r="S65" s="85"/>
      <c r="T65" s="85"/>
      <c r="U65" s="89"/>
      <c r="V65" s="85"/>
      <c r="W65" s="85"/>
      <c r="X65" s="85"/>
      <c r="Y65" s="85"/>
      <c r="Z65" s="85"/>
      <c r="AA65" s="60"/>
      <c r="AB65" s="75" t="s">
        <v>33</v>
      </c>
      <c r="AC65" s="64"/>
      <c r="AD65" s="60"/>
      <c r="AE65" s="60"/>
      <c r="AF65" s="60"/>
      <c r="AG65" s="60"/>
      <c r="AH65" s="60"/>
      <c r="AI65" s="60"/>
      <c r="AJ65" s="71"/>
      <c r="AK65" s="71"/>
      <c r="AL65" s="71"/>
      <c r="AM65" s="107"/>
      <c r="AN65" s="71"/>
      <c r="AO65" s="71"/>
      <c r="AP65" s="27"/>
      <c r="AQ65" s="26"/>
      <c r="AR65" s="26"/>
      <c r="AS65" s="26"/>
      <c r="AT65" s="60"/>
      <c r="AU65" s="64"/>
      <c r="AV65" s="60"/>
      <c r="AW65" s="60"/>
      <c r="AX65" s="60"/>
      <c r="AY65" s="59"/>
      <c r="AZ65" s="59"/>
      <c r="BA65" s="59"/>
      <c r="BB65" s="63"/>
      <c r="BC65" s="59"/>
      <c r="BD65" s="59"/>
      <c r="BE65" s="59"/>
      <c r="BF65" s="59"/>
      <c r="BG65" s="40"/>
      <c r="BH65" s="131"/>
      <c r="BI65" s="40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108" t="s">
        <v>134</v>
      </c>
      <c r="CQ65" s="108" t="s">
        <v>135</v>
      </c>
      <c r="CR65" s="52"/>
      <c r="CS65" s="8"/>
      <c r="CT65" s="8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1"/>
    </row>
    <row r="66" spans="2:115" ht="11.25" customHeight="1">
      <c r="B66" s="5"/>
      <c r="C66" s="5"/>
      <c r="D66" s="5"/>
      <c r="E66" s="5"/>
      <c r="G66" s="25"/>
      <c r="H66" s="32"/>
      <c r="I66" s="32"/>
      <c r="J66" s="32"/>
      <c r="K66" s="32"/>
      <c r="L66" s="32"/>
      <c r="M66" s="32"/>
      <c r="N66" s="32"/>
      <c r="O66" s="32"/>
      <c r="P66" s="32"/>
      <c r="Q66" s="85"/>
      <c r="R66" s="85"/>
      <c r="S66" s="143"/>
      <c r="T66" s="85"/>
      <c r="U66" s="85"/>
      <c r="V66" s="85"/>
      <c r="W66" s="85"/>
      <c r="X66" s="85"/>
      <c r="Y66" s="85"/>
      <c r="Z66" s="85"/>
      <c r="AA66" s="60"/>
      <c r="AB66" s="109" t="str">
        <f>IF($AB$67=Hoja3!$F$17,"Monestir de Poblet","")</f>
        <v/>
      </c>
      <c r="AC66" s="109"/>
      <c r="AD66" s="60"/>
      <c r="AE66" s="60"/>
      <c r="AF66" s="60"/>
      <c r="AG66" s="60"/>
      <c r="AH66" s="60"/>
      <c r="AI66" s="71"/>
      <c r="AJ66" s="71"/>
      <c r="AK66" s="71"/>
      <c r="AL66" s="73" t="str">
        <f>IF($AI$69=Hoja3!$F$2,"Molt bé","")</f>
        <v/>
      </c>
      <c r="AM66" s="71"/>
      <c r="AN66" s="71"/>
      <c r="AO66" s="71"/>
      <c r="AP66" s="26"/>
      <c r="AQ66" s="28" t="str">
        <f>IF($AT$70=Hoja3!$F$13,"Molt bé!!!","")</f>
        <v/>
      </c>
      <c r="AR66" s="26"/>
      <c r="AS66" s="26"/>
      <c r="AT66" s="26"/>
      <c r="AU66" s="60"/>
      <c r="AV66" s="60"/>
      <c r="AW66" s="60"/>
      <c r="AX66" s="110" t="str">
        <f>IF($AY$69=Hoja3!$F$18,"Molt bé!!!","")</f>
        <v/>
      </c>
      <c r="AY66" s="111"/>
      <c r="AZ66" s="111"/>
      <c r="BA66" s="63"/>
      <c r="BB66" s="63"/>
      <c r="BC66" s="59"/>
      <c r="BD66" s="59"/>
      <c r="BE66" s="59"/>
      <c r="BF66" s="59"/>
      <c r="BG66" s="45" t="str">
        <f>IF($BH$65=Hoja3!$F$14,"Molt bé!!!","")</f>
        <v/>
      </c>
      <c r="BH66" s="77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112" t="s">
        <v>132</v>
      </c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4"/>
      <c r="CP66" s="115"/>
      <c r="CQ66" s="115"/>
      <c r="CR66" s="52"/>
      <c r="CS66" s="8"/>
      <c r="CT66" s="8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1"/>
    </row>
    <row r="67" spans="2:115" ht="11.25" customHeight="1" thickBot="1">
      <c r="B67" s="5"/>
      <c r="C67" s="5"/>
      <c r="D67" s="5"/>
      <c r="E67" s="5"/>
      <c r="G67" s="32"/>
      <c r="H67" s="32"/>
      <c r="I67" s="32"/>
      <c r="J67" s="32"/>
      <c r="K67" s="32"/>
      <c r="L67" s="37"/>
      <c r="M67" s="32"/>
      <c r="N67" s="32"/>
      <c r="O67" s="32"/>
      <c r="P67" s="85"/>
      <c r="Q67" s="89"/>
      <c r="R67" s="85"/>
      <c r="S67" s="85"/>
      <c r="T67" s="85"/>
      <c r="U67" s="85"/>
      <c r="V67" s="85"/>
      <c r="W67" s="85"/>
      <c r="X67" s="85"/>
      <c r="Y67" s="85"/>
      <c r="Z67" s="60"/>
      <c r="AA67" s="60"/>
      <c r="AB67" s="132"/>
      <c r="AC67" s="60"/>
      <c r="AD67" s="60"/>
      <c r="AE67" s="60"/>
      <c r="AF67" s="60"/>
      <c r="AG67" s="60"/>
      <c r="AH67" s="71"/>
      <c r="AI67" s="73" t="s">
        <v>38</v>
      </c>
      <c r="AJ67" s="71"/>
      <c r="AK67" s="71"/>
      <c r="AL67" s="71"/>
      <c r="AM67" s="71"/>
      <c r="AN67" s="71"/>
      <c r="AO67" s="71"/>
      <c r="AP67" s="27"/>
      <c r="AQ67" s="26"/>
      <c r="AR67" s="26"/>
      <c r="AS67" s="26"/>
      <c r="AT67" s="26"/>
      <c r="AU67" s="26"/>
      <c r="AV67" s="111"/>
      <c r="AW67" s="111"/>
      <c r="AX67" s="110" t="s">
        <v>26</v>
      </c>
      <c r="AY67" s="111"/>
      <c r="AZ67" s="111"/>
      <c r="BA67" s="111"/>
      <c r="BB67" s="111"/>
      <c r="BC67" s="111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116" t="s">
        <v>133</v>
      </c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8"/>
      <c r="CP67" s="155"/>
      <c r="CQ67" s="119" t="str">
        <f>IF(CP67=Hoja3!E2,Hoja3!F2,IF(Hoja2!CP67=Hoja3!E3,Hoja3!F3,IF(CP67=Hoja3!E4,Hoja3!F4,IF(CP67=Hoja3!E5,Hoja3!F5,IF(CP67=Hoja3!E6,Hoja3!F6,IF(CP67=Hoja3!E7,Hoja3!F7,IF(CP67=Hoja3!E8,Hoja3!F8,IF(CP67=Hoja3!E9,Hoja3!F9,IF(CP67=Hoja3!E10,Hoja3!F10,IF(CP67=Hoja3!E11,Hoja3!F11,IF(CP67=Hoja3!E12,Hoja3!F12,IF(CP67=Hoja3!E13,Hoja3!F13,IF(CP67=Hoja3!E14,Hoja3!F14,IF(CP67=Hoja3!E15,Hoja3!F15,IF(CP67=Hoja3!E16,Hoja3!F16,IF(CP67=Hoja3!E17,Hoja3!F17,IF(CP67=Hoja3!E18,Hoja3!F18,IF(CP67=Hoja3!E19,Hoja3!F19,IF(CP67=Hoja3!E20,Hoja3!F20,IF(CP67=Hoja3!E21,Hoja3!F21,IF(CP67=Hoja3!E22,Hoja3!F22,IF(CP67=Hoja3!E23,Hoja3!F23,IF(CP67=Hoja3!E24,Hoja3!F24,IF(CP67=Hoja3!E25,Hoja3!F25,IF(CP67=Hoja3!E26,Hoja3!F26,IF(CP67=Hoja3!E27,Hoja3!F27,IF(CP67=Hoja3!E28,Hoja3!F28,IF(CP67=Hoja3!E29,Hoja3!F29,IF(CP67=Hoja3!E30,Hoja3!F30,IF(CP67=Hoja3!E31,Hoja3!F31,IF(CP67=Hoja3!E32,Hoja3!F32,IF(CP67=Hoja3!E33,Hoja3!F33,IF(CP67=Hoja3!E34,Hoja3!F34,IF(CP67=Hoja3!E35,Hoja3!F35,IF(CP67=Hoja3!E36,Hoja3!F36,IF(CP67=Hoja3!E37,Hoja3!F37,IF(CP67=Hoja3!E38,Hoja3!F38,IF(CP67=Hoja3!E39,Hoja3!F39,IF(CP67=Hoja3!E40,Hoja3!F40,IF(CP67=Hoja3!E41,Hoja3!F41,IF(CP67=Hoja3!E42,Hoja3!F42,IF(CP67=Hoja3!E43,Hoja3!F43,""))))))))))))))))))))))))))))))))))))))))))</f>
        <v/>
      </c>
      <c r="CR67" s="52"/>
      <c r="CS67" s="8"/>
      <c r="CT67" s="8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1"/>
    </row>
    <row r="68" spans="2:115" ht="11.25" customHeight="1">
      <c r="B68" s="5"/>
      <c r="C68" s="5"/>
      <c r="D68" s="5"/>
      <c r="E68" s="5"/>
      <c r="G68" s="32"/>
      <c r="H68" s="32"/>
      <c r="I68" s="32"/>
      <c r="J68" s="32"/>
      <c r="K68" s="32"/>
      <c r="L68" s="32"/>
      <c r="M68" s="32"/>
      <c r="N68" s="32"/>
      <c r="O68" s="32"/>
      <c r="P68" s="96" t="str">
        <f>IF($S$66=Hoja3!$F$19,"El millor oli del món!","")</f>
        <v/>
      </c>
      <c r="Q68" s="85"/>
      <c r="R68" s="89"/>
      <c r="S68" s="85"/>
      <c r="T68" s="85"/>
      <c r="U68" s="85"/>
      <c r="V68" s="59"/>
      <c r="W68" s="59"/>
      <c r="X68" s="60"/>
      <c r="Y68" s="60"/>
      <c r="Z68" s="64"/>
      <c r="AA68" s="60"/>
      <c r="AB68" s="60"/>
      <c r="AC68" s="60"/>
      <c r="AD68" s="60"/>
      <c r="AE68" s="60"/>
      <c r="AF68" s="71"/>
      <c r="AG68" s="71"/>
      <c r="AH68" s="71"/>
      <c r="AI68" s="71"/>
      <c r="AJ68" s="71"/>
      <c r="AK68" s="71"/>
      <c r="AL68" s="71"/>
      <c r="AM68" s="71"/>
      <c r="AN68" s="71"/>
      <c r="AO68" s="26"/>
      <c r="AP68" s="28" t="s">
        <v>27</v>
      </c>
      <c r="AQ68" s="28"/>
      <c r="AR68" s="26"/>
      <c r="AS68" s="26"/>
      <c r="AT68" s="26"/>
      <c r="AU68" s="26"/>
      <c r="AV68" s="111"/>
      <c r="AW68" s="111"/>
      <c r="AX68" s="111"/>
      <c r="AY68" s="120"/>
      <c r="AZ68" s="111"/>
      <c r="BA68" s="111"/>
      <c r="BB68" s="121" t="str">
        <f>IF($AY$69=Hoja3!$F$18,"Sitges","")</f>
        <v/>
      </c>
      <c r="BC68" s="25"/>
      <c r="BD68" s="102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52"/>
      <c r="CQ68" s="52"/>
      <c r="CR68" s="52"/>
      <c r="CS68" s="8"/>
      <c r="CT68" s="8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1"/>
    </row>
    <row r="69" spans="2:115" ht="11.25" customHeight="1">
      <c r="B69" s="5"/>
      <c r="C69" s="5"/>
      <c r="D69" s="5"/>
      <c r="E69" s="5"/>
      <c r="G69" s="25"/>
      <c r="H69" s="32"/>
      <c r="I69" s="32"/>
      <c r="J69" s="37"/>
      <c r="K69" s="32"/>
      <c r="L69" s="32"/>
      <c r="M69" s="32"/>
      <c r="N69" s="32"/>
      <c r="O69" s="85"/>
      <c r="P69" s="89"/>
      <c r="Q69" s="85"/>
      <c r="R69" s="85"/>
      <c r="S69" s="85"/>
      <c r="T69" s="85"/>
      <c r="U69" s="63"/>
      <c r="V69" s="59"/>
      <c r="W69" s="59"/>
      <c r="X69" s="59"/>
      <c r="Y69" s="60"/>
      <c r="Z69" s="64"/>
      <c r="AA69" s="60"/>
      <c r="AB69" s="60"/>
      <c r="AC69" s="60"/>
      <c r="AD69" s="71"/>
      <c r="AE69" s="73"/>
      <c r="AF69" s="71"/>
      <c r="AG69" s="71"/>
      <c r="AH69" s="71"/>
      <c r="AI69" s="122"/>
      <c r="AJ69" s="71"/>
      <c r="AK69" s="71"/>
      <c r="AL69" s="71"/>
      <c r="AM69" s="71"/>
      <c r="AN69" s="59"/>
      <c r="AO69" s="59"/>
      <c r="AP69" s="26"/>
      <c r="AQ69" s="27"/>
      <c r="AR69" s="26"/>
      <c r="AS69" s="26"/>
      <c r="AT69" s="26"/>
      <c r="AU69" s="26"/>
      <c r="AV69" s="111"/>
      <c r="AW69" s="111"/>
      <c r="AX69" s="111"/>
      <c r="AY69" s="142"/>
      <c r="AZ69" s="29"/>
      <c r="BA69" s="29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52"/>
      <c r="CQ69" s="52"/>
      <c r="CR69" s="52"/>
      <c r="CS69" s="8"/>
      <c r="CT69" s="8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1"/>
    </row>
    <row r="70" spans="2:115" ht="11.25" customHeight="1">
      <c r="B70" s="5"/>
      <c r="C70" s="5"/>
      <c r="D70" s="5"/>
      <c r="E70" s="5"/>
      <c r="G70" s="25"/>
      <c r="H70" s="32"/>
      <c r="I70" s="32"/>
      <c r="J70" s="32"/>
      <c r="K70" s="32"/>
      <c r="L70" s="32"/>
      <c r="M70" s="32"/>
      <c r="N70" s="32"/>
      <c r="O70" s="85"/>
      <c r="P70" s="44"/>
      <c r="Q70" s="44"/>
      <c r="R70" s="44"/>
      <c r="S70" s="59"/>
      <c r="T70" s="59"/>
      <c r="U70" s="59"/>
      <c r="V70" s="63"/>
      <c r="W70" s="59"/>
      <c r="X70" s="59"/>
      <c r="Y70" s="59"/>
      <c r="Z70" s="60"/>
      <c r="AA70" s="47"/>
      <c r="AB70" s="47"/>
      <c r="AC70" s="71"/>
      <c r="AD70" s="71"/>
      <c r="AE70" s="103"/>
      <c r="AF70" s="71"/>
      <c r="AG70" s="71"/>
      <c r="AH70" s="71"/>
      <c r="AI70" s="73"/>
      <c r="AJ70" s="71"/>
      <c r="AK70" s="71"/>
      <c r="AL70" s="71"/>
      <c r="AM70" s="59"/>
      <c r="AN70" s="59"/>
      <c r="AO70" s="59"/>
      <c r="AP70" s="59"/>
      <c r="AQ70" s="27"/>
      <c r="AR70" s="26"/>
      <c r="AS70" s="26"/>
      <c r="AT70" s="135"/>
      <c r="AU70" s="26"/>
      <c r="AV70" s="26"/>
      <c r="AW70" s="25"/>
      <c r="AX70" s="102"/>
      <c r="AY70" s="29"/>
      <c r="AZ70" s="29"/>
      <c r="BA70" s="29"/>
      <c r="BB70" s="25"/>
      <c r="BC70" s="25"/>
      <c r="BD70" s="102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52"/>
      <c r="CQ70" s="52"/>
      <c r="CR70" s="52"/>
      <c r="CS70" s="8"/>
      <c r="CT70" s="8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1"/>
    </row>
    <row r="71" spans="2:115" ht="11.25" customHeight="1">
      <c r="B71" s="5"/>
      <c r="C71" s="5"/>
      <c r="D71" s="5"/>
      <c r="E71" s="5"/>
      <c r="G71" s="25"/>
      <c r="H71" s="25"/>
      <c r="I71" s="32"/>
      <c r="J71" s="44"/>
      <c r="K71" s="32"/>
      <c r="L71" s="32"/>
      <c r="M71" s="44"/>
      <c r="N71" s="50"/>
      <c r="O71" s="44"/>
      <c r="P71" s="44"/>
      <c r="Q71" s="44"/>
      <c r="R71" s="59"/>
      <c r="S71" s="59"/>
      <c r="T71" s="63"/>
      <c r="U71" s="59"/>
      <c r="V71" s="59"/>
      <c r="W71" s="59"/>
      <c r="X71" s="59"/>
      <c r="Y71" s="59"/>
      <c r="Z71" s="59"/>
      <c r="AA71" s="47"/>
      <c r="AB71" s="47"/>
      <c r="AC71" s="71"/>
      <c r="AD71" s="71"/>
      <c r="AE71" s="104" t="str">
        <f>IF($AI$69=Hoja3!$F$2,"Valls té el campanar  més alt de Catalunya","")</f>
        <v/>
      </c>
      <c r="AF71" s="71"/>
      <c r="AG71" s="71"/>
      <c r="AH71" s="71"/>
      <c r="AI71" s="71"/>
      <c r="AJ71" s="71"/>
      <c r="AK71" s="59"/>
      <c r="AL71" s="59"/>
      <c r="AM71" s="63"/>
      <c r="AN71" s="59"/>
      <c r="AO71" s="59"/>
      <c r="AP71" s="59"/>
      <c r="AQ71" s="59"/>
      <c r="AR71" s="59"/>
      <c r="AS71" s="26"/>
      <c r="AT71" s="26"/>
      <c r="AU71" s="25"/>
      <c r="AV71" s="25"/>
      <c r="AW71" s="25"/>
      <c r="AX71" s="25"/>
      <c r="AY71" s="29"/>
      <c r="AZ71" s="29"/>
      <c r="BA71" s="29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52"/>
      <c r="CQ71" s="52"/>
      <c r="CR71" s="52"/>
      <c r="CS71" s="8"/>
      <c r="CT71" s="8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1"/>
    </row>
    <row r="72" spans="2:115" ht="11.25" customHeight="1">
      <c r="G72" s="25"/>
      <c r="H72" s="25"/>
      <c r="I72" s="44"/>
      <c r="J72" s="44"/>
      <c r="K72" s="50"/>
      <c r="L72" s="44"/>
      <c r="M72" s="44"/>
      <c r="N72" s="44"/>
      <c r="O72" s="44"/>
      <c r="P72" s="44"/>
      <c r="Q72" s="44"/>
      <c r="R72" s="44"/>
      <c r="S72" s="59"/>
      <c r="T72" s="59"/>
      <c r="U72" s="59"/>
      <c r="V72" s="63"/>
      <c r="W72" s="59"/>
      <c r="X72" s="63"/>
      <c r="Y72" s="59"/>
      <c r="Z72" s="59"/>
      <c r="AA72" s="58"/>
      <c r="AB72" s="47"/>
      <c r="AC72" s="47"/>
      <c r="AD72" s="47"/>
      <c r="AE72" s="47"/>
      <c r="AF72" s="71"/>
      <c r="AG72" s="71"/>
      <c r="AH72" s="71"/>
      <c r="AI72" s="71"/>
      <c r="AJ72" s="59"/>
      <c r="AK72" s="59"/>
      <c r="AL72" s="63"/>
      <c r="AM72" s="59"/>
      <c r="AN72" s="59"/>
      <c r="AO72" s="59"/>
      <c r="AP72" s="59"/>
      <c r="AQ72" s="25"/>
      <c r="AR72" s="25"/>
      <c r="AS72" s="123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</row>
    <row r="73" spans="2:115" ht="11.25" customHeight="1">
      <c r="G73" s="25"/>
      <c r="H73" s="25"/>
      <c r="I73" s="44"/>
      <c r="J73" s="44"/>
      <c r="K73" s="57" t="str">
        <f>IF($N$77=Hoja3!$F$32,"Molt bé!!!","")</f>
        <v/>
      </c>
      <c r="L73" s="50"/>
      <c r="M73" s="44"/>
      <c r="N73" s="44"/>
      <c r="O73" s="44"/>
      <c r="P73" s="44"/>
      <c r="Q73" s="44"/>
      <c r="R73" s="44"/>
      <c r="S73" s="59"/>
      <c r="T73" s="66" t="s">
        <v>30</v>
      </c>
      <c r="U73" s="66"/>
      <c r="V73" s="59"/>
      <c r="W73" s="59"/>
      <c r="X73" s="59"/>
      <c r="Y73" s="59"/>
      <c r="Z73" s="47"/>
      <c r="AA73" s="47"/>
      <c r="AB73" s="58"/>
      <c r="AC73" s="47"/>
      <c r="AD73" s="47"/>
      <c r="AE73" s="47"/>
      <c r="AF73" s="59"/>
      <c r="AG73" s="59"/>
      <c r="AH73" s="59"/>
      <c r="AI73" s="59"/>
      <c r="AJ73" s="59"/>
      <c r="AK73" s="66" t="s">
        <v>28</v>
      </c>
      <c r="AL73" s="59"/>
      <c r="AM73" s="59"/>
      <c r="AN73" s="59"/>
      <c r="AO73" s="59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</row>
    <row r="74" spans="2:115" ht="11.25" customHeight="1">
      <c r="G74" s="25"/>
      <c r="H74" s="25"/>
      <c r="I74" s="40"/>
      <c r="J74" s="44"/>
      <c r="K74" s="44"/>
      <c r="L74" s="44"/>
      <c r="M74" s="44"/>
      <c r="N74" s="44"/>
      <c r="O74" s="50"/>
      <c r="P74" s="44"/>
      <c r="Q74" s="44"/>
      <c r="R74" s="44"/>
      <c r="S74" s="63"/>
      <c r="T74" s="59"/>
      <c r="U74" s="59"/>
      <c r="V74" s="59"/>
      <c r="W74" s="59"/>
      <c r="X74" s="59"/>
      <c r="Y74" s="59"/>
      <c r="Z74" s="68" t="s">
        <v>29</v>
      </c>
      <c r="AA74" s="47"/>
      <c r="AB74" s="47"/>
      <c r="AC74" s="47"/>
      <c r="AD74" s="47"/>
      <c r="AE74" s="47"/>
      <c r="AF74" s="59"/>
      <c r="AG74" s="59"/>
      <c r="AH74" s="66" t="str">
        <f>IF($AL$75=Hoja3!$F$38,"Molt bé!!!","")</f>
        <v/>
      </c>
      <c r="AI74" s="59"/>
      <c r="AJ74" s="59"/>
      <c r="AK74" s="59"/>
      <c r="AL74" s="59"/>
      <c r="AM74" s="59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</row>
    <row r="75" spans="2:115" ht="11.25" customHeight="1">
      <c r="G75" s="25"/>
      <c r="H75" s="40"/>
      <c r="I75" s="40"/>
      <c r="J75" s="40"/>
      <c r="K75" s="40"/>
      <c r="L75" s="44"/>
      <c r="M75" s="57" t="s">
        <v>6</v>
      </c>
      <c r="N75" s="44"/>
      <c r="O75" s="44"/>
      <c r="P75" s="44"/>
      <c r="Q75" s="44"/>
      <c r="R75" s="44"/>
      <c r="S75" s="59"/>
      <c r="T75" s="59"/>
      <c r="U75" s="59"/>
      <c r="V75" s="137"/>
      <c r="W75" s="59"/>
      <c r="X75" s="59"/>
      <c r="Y75" s="59"/>
      <c r="Z75" s="47"/>
      <c r="AA75" s="47"/>
      <c r="AB75" s="47"/>
      <c r="AC75" s="47"/>
      <c r="AD75" s="47"/>
      <c r="AE75" s="47"/>
      <c r="AF75" s="59"/>
      <c r="AG75" s="63"/>
      <c r="AH75" s="59"/>
      <c r="AI75" s="59"/>
      <c r="AJ75" s="59"/>
      <c r="AK75" s="59"/>
      <c r="AL75" s="137"/>
      <c r="AM75" s="59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124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</row>
    <row r="76" spans="2:115" ht="11.25" customHeight="1">
      <c r="G76" s="25"/>
      <c r="H76" s="77"/>
      <c r="I76" s="40"/>
      <c r="J76" s="40"/>
      <c r="K76" s="40"/>
      <c r="L76" s="40"/>
      <c r="M76" s="44"/>
      <c r="N76" s="44"/>
      <c r="O76" s="44"/>
      <c r="P76" s="44"/>
      <c r="Q76" s="44"/>
      <c r="R76" s="44"/>
      <c r="S76" s="44"/>
      <c r="T76" s="59"/>
      <c r="U76" s="59"/>
      <c r="V76" s="63"/>
      <c r="W76" s="59"/>
      <c r="X76" s="59"/>
      <c r="Y76" s="47"/>
      <c r="Z76" s="47"/>
      <c r="AA76" s="133"/>
      <c r="AB76" s="47"/>
      <c r="AC76" s="47"/>
      <c r="AD76" s="47"/>
      <c r="AE76" s="47"/>
      <c r="AF76" s="63"/>
      <c r="AG76" s="59"/>
      <c r="AH76" s="59"/>
      <c r="AI76" s="59"/>
      <c r="AJ76" s="59"/>
      <c r="AK76" s="59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</row>
    <row r="77" spans="2:115" ht="11.25" customHeight="1">
      <c r="E77" s="11"/>
      <c r="F77" s="11"/>
      <c r="G77" s="40"/>
      <c r="H77" s="40"/>
      <c r="I77" s="77"/>
      <c r="J77" s="40"/>
      <c r="K77" s="40"/>
      <c r="L77" s="40"/>
      <c r="M77" s="44"/>
      <c r="N77" s="50"/>
      <c r="O77" s="44"/>
      <c r="P77" s="44"/>
      <c r="Q77" s="44"/>
      <c r="R77" s="44"/>
      <c r="S77" s="44"/>
      <c r="T77" s="59"/>
      <c r="U77" s="66" t="str">
        <f>IF($V$75=Hoja3!$F$31,"Molt bé!!!","")</f>
        <v/>
      </c>
      <c r="V77" s="59"/>
      <c r="W77" s="59"/>
      <c r="X77" s="59"/>
      <c r="Y77" s="47"/>
      <c r="Z77" s="47"/>
      <c r="AA77" s="47"/>
      <c r="AB77" s="68" t="str">
        <f>IF($AA$76=Hoja3!$F$9,"Molt bé!!!","")</f>
        <v/>
      </c>
      <c r="AC77" s="47"/>
      <c r="AD77" s="47"/>
      <c r="AE77" s="47"/>
      <c r="AF77" s="59"/>
      <c r="AG77" s="59"/>
      <c r="AH77" s="59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</row>
    <row r="78" spans="2:115" ht="11.25" customHeight="1">
      <c r="E78" s="11"/>
      <c r="F78" s="12"/>
      <c r="G78" s="45" t="str">
        <f>IF($H$82=Hoja3!$F$39,"Molt bé!!!","")</f>
        <v/>
      </c>
      <c r="H78" s="40"/>
      <c r="I78" s="40"/>
      <c r="J78" s="40"/>
      <c r="K78" s="40"/>
      <c r="L78" s="40"/>
      <c r="M78" s="44"/>
      <c r="N78" s="50"/>
      <c r="O78" s="44"/>
      <c r="P78" s="44"/>
      <c r="Q78" s="44"/>
      <c r="R78" s="44"/>
      <c r="S78" s="44"/>
      <c r="T78" s="59"/>
      <c r="U78" s="63"/>
      <c r="V78" s="59"/>
      <c r="W78" s="59"/>
      <c r="X78" s="59"/>
      <c r="Y78" s="58"/>
      <c r="Z78" s="47"/>
      <c r="AA78" s="68"/>
      <c r="AB78" s="47"/>
      <c r="AC78" s="47"/>
      <c r="AD78" s="47"/>
      <c r="AE78" s="47"/>
      <c r="AF78" s="59"/>
      <c r="AG78" s="105" t="str">
        <f>IF($AL$75=Hoja3!$F$38,"Salou-Port Aventura","")</f>
        <v/>
      </c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 t="s">
        <v>127</v>
      </c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</row>
    <row r="79" spans="2:115" ht="11.25" customHeight="1">
      <c r="E79" s="11"/>
      <c r="F79" s="11"/>
      <c r="G79" s="40"/>
      <c r="H79" s="77"/>
      <c r="I79" s="40"/>
      <c r="J79" s="40"/>
      <c r="K79" s="40"/>
      <c r="L79" s="40"/>
      <c r="M79" s="40"/>
      <c r="N79" s="125" t="str">
        <f>IF($N$77=Hoja3!$F$32,"A miravet hi ha","")</f>
        <v/>
      </c>
      <c r="O79" s="125"/>
      <c r="P79" s="44"/>
      <c r="Q79" s="44"/>
      <c r="R79" s="44"/>
      <c r="S79" s="44"/>
      <c r="T79" s="44"/>
      <c r="U79" s="59"/>
      <c r="V79" s="59"/>
      <c r="W79" s="59"/>
      <c r="X79" s="59"/>
      <c r="Y79" s="47"/>
      <c r="Z79" s="58"/>
      <c r="AA79" s="47"/>
      <c r="AB79" s="47"/>
      <c r="AC79" s="47"/>
      <c r="AD79" s="47"/>
      <c r="AE79" s="47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</row>
    <row r="80" spans="2:115" ht="11.25" customHeight="1">
      <c r="E80" s="11"/>
      <c r="F80" s="11"/>
      <c r="G80" s="45" t="s">
        <v>7</v>
      </c>
      <c r="H80" s="40"/>
      <c r="I80" s="40"/>
      <c r="J80" s="40"/>
      <c r="K80" s="40"/>
      <c r="L80" s="40"/>
      <c r="M80" s="40"/>
      <c r="N80" s="125" t="str">
        <f>IF($N$77=Hoja3!$F$32,"un castell Templer","")</f>
        <v/>
      </c>
      <c r="O80" s="125"/>
      <c r="P80" s="44"/>
      <c r="Q80" s="50"/>
      <c r="R80" s="44"/>
      <c r="S80" s="44"/>
      <c r="T80" s="44"/>
      <c r="U80" s="44"/>
      <c r="V80" s="59"/>
      <c r="W80" s="59"/>
      <c r="X80" s="47"/>
      <c r="Y80" s="47"/>
      <c r="Z80" s="47"/>
      <c r="AA80" s="58"/>
      <c r="AB80" s="47"/>
      <c r="AC80" s="47"/>
      <c r="AD80" s="47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</row>
    <row r="81" spans="5:96" ht="11.25" customHeight="1">
      <c r="E81" s="11"/>
      <c r="F81" s="11"/>
      <c r="G81" s="40"/>
      <c r="H81" s="40"/>
      <c r="I81" s="77"/>
      <c r="J81" s="40"/>
      <c r="K81" s="40"/>
      <c r="L81" s="40"/>
      <c r="M81" s="40"/>
      <c r="N81" s="125" t="str">
        <f>IF($N$77=Hoja3!$F$32,"al costat del riu Ebre","")</f>
        <v/>
      </c>
      <c r="O81" s="44"/>
      <c r="P81" s="44"/>
      <c r="Q81" s="44"/>
      <c r="R81" s="44"/>
      <c r="S81" s="44"/>
      <c r="T81" s="44"/>
      <c r="U81" s="44"/>
      <c r="V81" s="44"/>
      <c r="W81" s="47"/>
      <c r="X81" s="47"/>
      <c r="Y81" s="58"/>
      <c r="Z81" s="47"/>
      <c r="AA81" s="47"/>
      <c r="AB81" s="47"/>
      <c r="AC81" s="47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</row>
    <row r="82" spans="5:96" ht="11.25" customHeight="1">
      <c r="F82" s="11"/>
      <c r="G82" s="40"/>
      <c r="H82" s="134"/>
      <c r="I82" s="40"/>
      <c r="J82" s="40"/>
      <c r="K82" s="40"/>
      <c r="L82" s="40"/>
      <c r="M82" s="40"/>
      <c r="N82" s="44"/>
      <c r="O82" s="44"/>
      <c r="P82" s="50"/>
      <c r="Q82" s="44"/>
      <c r="R82" s="44"/>
      <c r="S82" s="44"/>
      <c r="T82" s="44"/>
      <c r="U82" s="44"/>
      <c r="V82" s="44"/>
      <c r="W82" s="47"/>
      <c r="X82" s="58"/>
      <c r="Y82" s="47"/>
      <c r="Z82" s="47"/>
      <c r="AA82" s="47"/>
      <c r="AB82" s="47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</row>
    <row r="83" spans="5:96" ht="11.25" customHeight="1">
      <c r="F83" s="11"/>
      <c r="G83" s="40"/>
      <c r="H83" s="40"/>
      <c r="I83" s="40"/>
      <c r="J83" s="40"/>
      <c r="K83" s="40"/>
      <c r="L83" s="40"/>
      <c r="M83" s="65"/>
      <c r="N83" s="44"/>
      <c r="O83" s="44"/>
      <c r="P83" s="44"/>
      <c r="Q83" s="50"/>
      <c r="R83" s="44"/>
      <c r="S83" s="44"/>
      <c r="T83" s="44"/>
      <c r="U83" s="44"/>
      <c r="V83" s="44"/>
      <c r="W83" s="58"/>
      <c r="X83" s="47"/>
      <c r="Y83" s="47"/>
      <c r="Z83" s="47"/>
      <c r="AA83" s="47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</row>
    <row r="84" spans="5:96" ht="11.25" customHeight="1">
      <c r="G84" s="40"/>
      <c r="H84" s="48" t="str">
        <f>IF($H$82=Hoja3!$F$39,"Serra de Pàndols","")</f>
        <v/>
      </c>
      <c r="I84" s="40"/>
      <c r="J84" s="40"/>
      <c r="K84" s="40"/>
      <c r="L84" s="40"/>
      <c r="M84" s="65"/>
      <c r="N84" s="65"/>
      <c r="O84" s="44"/>
      <c r="P84" s="44"/>
      <c r="Q84" s="44"/>
      <c r="R84" s="44"/>
      <c r="S84" s="44"/>
      <c r="T84" s="44"/>
      <c r="U84" s="44"/>
      <c r="V84" s="44"/>
      <c r="W84" s="47"/>
      <c r="X84" s="47"/>
      <c r="Y84" s="47"/>
      <c r="Z84" s="47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</row>
    <row r="85" spans="5:96" ht="11.25" customHeight="1">
      <c r="G85" s="77"/>
      <c r="H85" s="48" t="str">
        <f>IF($H$82=Hoja3!$F$39,"Serra de Cavalls","")</f>
        <v/>
      </c>
      <c r="I85" s="40"/>
      <c r="J85" s="40"/>
      <c r="K85" s="40"/>
      <c r="L85" s="65"/>
      <c r="M85" s="65"/>
      <c r="N85" s="70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</row>
    <row r="86" spans="5:96" ht="11.25" customHeight="1">
      <c r="F86" s="5"/>
      <c r="G86" s="40"/>
      <c r="H86" s="77"/>
      <c r="I86" s="40"/>
      <c r="J86" s="40"/>
      <c r="K86" s="40"/>
      <c r="L86" s="70"/>
      <c r="M86" s="65"/>
      <c r="N86" s="74" t="str">
        <f>IF($N$90=Hoja3!$F$10,"Molt bé!!!","")</f>
        <v/>
      </c>
      <c r="O86" s="65"/>
      <c r="P86" s="65"/>
      <c r="Q86" s="65"/>
      <c r="R86" s="65"/>
      <c r="S86" s="70"/>
      <c r="T86" s="65"/>
      <c r="U86" s="65"/>
      <c r="V86" s="65"/>
      <c r="W86" s="65"/>
      <c r="X86" s="123"/>
      <c r="Y86" s="123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</row>
    <row r="87" spans="5:96" ht="11.25" customHeight="1">
      <c r="G87" s="40"/>
      <c r="H87" s="40"/>
      <c r="I87" s="40"/>
      <c r="J87" s="65"/>
      <c r="K87" s="65"/>
      <c r="L87" s="65"/>
      <c r="M87" s="65"/>
      <c r="N87" s="65"/>
      <c r="O87" s="65"/>
      <c r="P87" s="74"/>
      <c r="Q87" s="65"/>
      <c r="R87" s="65"/>
      <c r="S87" s="65"/>
      <c r="T87" s="65"/>
      <c r="U87" s="65"/>
      <c r="V87" s="6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</row>
    <row r="88" spans="5:96" ht="11.25" customHeight="1">
      <c r="G88" s="25"/>
      <c r="H88" s="40"/>
      <c r="I88" s="40"/>
      <c r="J88" s="65"/>
      <c r="K88" s="65"/>
      <c r="L88" s="74" t="s">
        <v>8</v>
      </c>
      <c r="M88" s="65"/>
      <c r="N88" s="65"/>
      <c r="O88" s="65"/>
      <c r="P88" s="65"/>
      <c r="Q88" s="65"/>
      <c r="R88" s="65"/>
      <c r="S88" s="65"/>
      <c r="T88" s="6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</row>
    <row r="89" spans="5:96" ht="11.25" customHeight="1">
      <c r="G89" s="123"/>
      <c r="H89" s="40"/>
      <c r="I89" s="40"/>
      <c r="J89" s="70"/>
      <c r="K89" s="65"/>
      <c r="L89" s="65"/>
      <c r="M89" s="65"/>
      <c r="N89" s="65"/>
      <c r="O89" s="65"/>
      <c r="P89" s="65"/>
      <c r="Q89" s="65"/>
      <c r="R89" s="126" t="str">
        <f>IF($N$90=Hoja3!$F$10,"Plantacions d'arròs","")</f>
        <v/>
      </c>
      <c r="S89" s="6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30" t="s">
        <v>128</v>
      </c>
      <c r="AS89" s="30"/>
      <c r="AT89" s="30"/>
      <c r="AU89" s="30"/>
      <c r="AV89" s="30"/>
      <c r="AW89" s="30"/>
      <c r="AX89" s="101">
        <f>Hoja3!$H$45</f>
        <v>42</v>
      </c>
      <c r="AY89" s="30"/>
      <c r="AZ89" s="30" t="s">
        <v>129</v>
      </c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</row>
    <row r="90" spans="5:96" ht="11.25" customHeight="1">
      <c r="G90" s="25"/>
      <c r="H90" s="65"/>
      <c r="I90" s="70"/>
      <c r="J90" s="65"/>
      <c r="K90" s="65"/>
      <c r="L90" s="65"/>
      <c r="M90" s="65"/>
      <c r="N90" s="139"/>
      <c r="O90" s="65"/>
      <c r="P90" s="65"/>
      <c r="Q90" s="65"/>
      <c r="R90" s="65"/>
      <c r="S90" s="65"/>
      <c r="T90" s="65"/>
      <c r="U90" s="65"/>
      <c r="V90" s="65"/>
      <c r="W90" s="123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</row>
    <row r="91" spans="5:96" ht="12" customHeight="1">
      <c r="G91" s="25"/>
      <c r="H91" s="2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70"/>
      <c r="T91" s="65"/>
      <c r="U91" s="65"/>
      <c r="V91" s="65"/>
      <c r="W91" s="65"/>
      <c r="X91" s="6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</row>
    <row r="92" spans="5:96" ht="11.25" customHeight="1">
      <c r="G92" s="25"/>
      <c r="H92" s="25"/>
      <c r="I92" s="127"/>
      <c r="J92" s="128"/>
      <c r="K92" s="127"/>
      <c r="L92" s="127"/>
      <c r="M92" s="127"/>
      <c r="N92" s="127"/>
      <c r="O92" s="127"/>
      <c r="P92" s="129" t="str">
        <f>IF($R$96=Hoja3!$F$24,"Molt bé!!!","")</f>
        <v/>
      </c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</row>
    <row r="93" spans="5:96" ht="11.25" customHeight="1">
      <c r="G93" s="25"/>
      <c r="H93" s="25"/>
      <c r="I93" s="127"/>
      <c r="J93" s="127"/>
      <c r="K93" s="127"/>
      <c r="L93" s="128"/>
      <c r="M93" s="127"/>
      <c r="N93" s="127"/>
      <c r="O93" s="127"/>
      <c r="P93" s="127"/>
      <c r="Q93" s="127"/>
      <c r="R93" s="127"/>
      <c r="S93" s="127"/>
      <c r="T93" s="127"/>
      <c r="U93" s="128"/>
      <c r="V93" s="127"/>
      <c r="W93" s="127"/>
      <c r="X93" s="127"/>
      <c r="Y93" s="127"/>
      <c r="Z93" s="127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</row>
    <row r="94" spans="5:96" ht="11.25" customHeight="1">
      <c r="G94" s="25"/>
      <c r="H94" s="127"/>
      <c r="I94" s="127"/>
      <c r="J94" s="127"/>
      <c r="K94" s="127"/>
      <c r="L94" s="127"/>
      <c r="M94" s="129" t="s">
        <v>9</v>
      </c>
      <c r="N94" s="127"/>
      <c r="O94" s="127"/>
      <c r="P94" s="127"/>
      <c r="Q94" s="127"/>
      <c r="R94" s="127"/>
      <c r="S94" s="127"/>
      <c r="T94" s="128"/>
      <c r="U94" s="127"/>
      <c r="V94" s="127"/>
      <c r="W94" s="127"/>
      <c r="X94" s="127"/>
      <c r="Y94" s="127"/>
      <c r="Z94" s="127"/>
      <c r="AA94" s="29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</row>
    <row r="95" spans="5:96" ht="11.25" customHeight="1">
      <c r="G95" s="25"/>
      <c r="H95" s="25"/>
      <c r="I95" s="127"/>
      <c r="J95" s="128"/>
      <c r="K95" s="127"/>
      <c r="L95" s="127"/>
      <c r="M95" s="127"/>
      <c r="N95" s="127"/>
      <c r="O95" s="127"/>
      <c r="P95" s="128"/>
      <c r="Q95" s="127"/>
      <c r="R95" s="127"/>
      <c r="S95" s="127"/>
      <c r="T95" s="127"/>
      <c r="U95" s="127"/>
      <c r="V95" s="127"/>
      <c r="W95" s="130" t="str">
        <f>IF($R$96=Hoja3!$F$24,"Desembocadura de l'Ebre","")</f>
        <v/>
      </c>
      <c r="X95" s="127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</row>
    <row r="96" spans="5:96" ht="11.25" customHeight="1">
      <c r="G96" s="25"/>
      <c r="H96" s="25"/>
      <c r="I96" s="25"/>
      <c r="J96" s="25"/>
      <c r="K96" s="127"/>
      <c r="L96" s="127"/>
      <c r="M96" s="128"/>
      <c r="N96" s="127"/>
      <c r="O96" s="127"/>
      <c r="P96" s="127"/>
      <c r="Q96" s="127"/>
      <c r="R96" s="146"/>
      <c r="S96" s="127"/>
      <c r="T96" s="127"/>
      <c r="U96" s="127"/>
      <c r="V96" s="127"/>
      <c r="W96" s="127"/>
      <c r="X96" s="127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</row>
    <row r="97" spans="7:96" ht="11.25" customHeight="1">
      <c r="G97" s="25"/>
      <c r="H97" s="25"/>
      <c r="I97" s="25"/>
      <c r="J97" s="25"/>
      <c r="K97" s="25"/>
      <c r="L97" s="25"/>
      <c r="M97" s="127"/>
      <c r="N97" s="129"/>
      <c r="O97" s="127"/>
      <c r="P97" s="127"/>
      <c r="Q97" s="127"/>
      <c r="R97" s="127"/>
      <c r="S97" s="127"/>
      <c r="T97" s="127"/>
      <c r="U97" s="127"/>
      <c r="V97" s="25"/>
      <c r="W97" s="25"/>
      <c r="X97" s="127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</row>
    <row r="98" spans="7:96" ht="11.25" customHeight="1">
      <c r="G98" s="25"/>
      <c r="H98" s="25"/>
      <c r="I98" s="25"/>
      <c r="J98" s="25"/>
      <c r="K98" s="25"/>
      <c r="L98" s="25"/>
      <c r="M98" s="25"/>
      <c r="N98" s="25"/>
      <c r="O98" s="127"/>
      <c r="P98" s="127"/>
      <c r="Q98" s="127"/>
      <c r="R98" s="127"/>
      <c r="S98" s="25"/>
      <c r="T98" s="25"/>
      <c r="U98" s="25"/>
      <c r="V98" s="25"/>
      <c r="W98" s="127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</row>
    <row r="99" spans="7:96" ht="11.25" customHeight="1">
      <c r="G99" s="25"/>
      <c r="H99" s="25"/>
      <c r="I99" s="25"/>
      <c r="J99" s="25"/>
      <c r="K99" s="25"/>
      <c r="L99" s="25"/>
      <c r="M99" s="25"/>
      <c r="N99" s="25"/>
      <c r="O99" s="25"/>
      <c r="P99" s="127"/>
      <c r="Q99" s="25"/>
      <c r="R99" s="25"/>
      <c r="S99" s="25"/>
      <c r="T99" s="25"/>
      <c r="U99" s="127"/>
      <c r="V99" s="130" t="str">
        <f>IF($R$96=Hoja3!$F$24,"La Banya","")</f>
        <v/>
      </c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</row>
  </sheetData>
  <sheetProtection password="CF58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7"/>
  <sheetViews>
    <sheetView topLeftCell="A7" workbookViewId="0">
      <selection activeCell="H18" sqref="H18"/>
    </sheetView>
  </sheetViews>
  <sheetFormatPr baseColWidth="10" defaultRowHeight="15"/>
  <cols>
    <col min="5" max="5" width="18.42578125" customWidth="1"/>
    <col min="6" max="6" width="31.5703125" customWidth="1"/>
  </cols>
  <sheetData>
    <row r="1" spans="3:8">
      <c r="E1" t="s">
        <v>121</v>
      </c>
      <c r="F1" t="s">
        <v>122</v>
      </c>
      <c r="H1" s="151"/>
    </row>
    <row r="2" spans="3:8" ht="15.75">
      <c r="C2" s="17"/>
      <c r="D2" s="17"/>
      <c r="E2" s="13" t="s">
        <v>40</v>
      </c>
      <c r="F2" s="13" t="s">
        <v>81</v>
      </c>
      <c r="H2" s="151" t="str">
        <f>IF(Hoja2!AI69=Hoja3!F2,1,"")</f>
        <v/>
      </c>
    </row>
    <row r="3" spans="3:8" ht="15.75">
      <c r="E3" s="14" t="s">
        <v>41</v>
      </c>
      <c r="F3" s="15" t="s">
        <v>82</v>
      </c>
      <c r="H3" s="151" t="str">
        <f>IF(Hoja2!BT23=Hoja3!F3,1,"")</f>
        <v/>
      </c>
    </row>
    <row r="4" spans="3:8" ht="15.75">
      <c r="E4" s="14" t="s">
        <v>42</v>
      </c>
      <c r="F4" s="15" t="s">
        <v>83</v>
      </c>
      <c r="H4" s="151" t="str">
        <f>IF(Hoja2!AS$61=Hoja3!F4,1,"")</f>
        <v/>
      </c>
    </row>
    <row r="5" spans="3:8" ht="15.75">
      <c r="E5" s="14" t="s">
        <v>43</v>
      </c>
      <c r="F5" s="15" t="s">
        <v>123</v>
      </c>
      <c r="H5" s="151" t="str">
        <f>IF(Hoja2!$AC$29=F5,1,"")</f>
        <v/>
      </c>
    </row>
    <row r="6" spans="3:8" ht="15.75">
      <c r="E6" s="14" t="s">
        <v>44</v>
      </c>
      <c r="F6" s="15" t="s">
        <v>124</v>
      </c>
      <c r="H6" s="151" t="str">
        <f>IF(Hoja2!M25=Hoja3!F6,1,"")</f>
        <v/>
      </c>
    </row>
    <row r="7" spans="3:8" ht="15.75">
      <c r="E7" s="14" t="s">
        <v>45</v>
      </c>
      <c r="F7" s="15" t="s">
        <v>84</v>
      </c>
      <c r="H7" s="151" t="str">
        <f>IF(Hoja2!AO53=Hoja3!F7,1,"")</f>
        <v/>
      </c>
    </row>
    <row r="8" spans="3:8" ht="15.75">
      <c r="E8" s="14" t="s">
        <v>46</v>
      </c>
      <c r="F8" s="15" t="s">
        <v>85</v>
      </c>
      <c r="H8" s="151" t="str">
        <f>IF(Hoja2!AT46=Hoja3!F8,1,"")</f>
        <v/>
      </c>
    </row>
    <row r="9" spans="3:8" ht="15.75">
      <c r="E9" s="14" t="s">
        <v>47</v>
      </c>
      <c r="F9" s="15" t="s">
        <v>86</v>
      </c>
      <c r="H9" s="151" t="str">
        <f>IF(Hoja2!AA76=Hoja3!F9,1,"")</f>
        <v/>
      </c>
    </row>
    <row r="10" spans="3:8" ht="15.75">
      <c r="E10" s="14" t="s">
        <v>48</v>
      </c>
      <c r="F10" s="15" t="s">
        <v>87</v>
      </c>
      <c r="H10" s="151" t="str">
        <f>IF(Hoja2!N90=Hoja3!F10,1,"")</f>
        <v/>
      </c>
    </row>
    <row r="11" spans="3:8" ht="15.75">
      <c r="E11" s="14" t="s">
        <v>49</v>
      </c>
      <c r="F11" s="15" t="s">
        <v>125</v>
      </c>
      <c r="H11" s="151" t="str">
        <f>IF(Hoja2!CC40=Hoja3!F11,1,"")</f>
        <v/>
      </c>
    </row>
    <row r="12" spans="3:8" ht="15.75">
      <c r="E12" s="14" t="s">
        <v>50</v>
      </c>
      <c r="F12" s="15" t="s">
        <v>88</v>
      </c>
      <c r="H12" s="151" t="str">
        <f>IF(Hoja2!AZ62=Hoja3!F12,1,"")</f>
        <v/>
      </c>
    </row>
    <row r="13" spans="3:8" ht="15.75">
      <c r="E13" s="14" t="s">
        <v>51</v>
      </c>
      <c r="F13" s="15" t="s">
        <v>138</v>
      </c>
      <c r="H13" s="151" t="str">
        <f>IF(Hoja2!AT70=Hoja3!F13,1,"")</f>
        <v/>
      </c>
    </row>
    <row r="14" spans="3:8" ht="15.75">
      <c r="E14" s="14" t="s">
        <v>52</v>
      </c>
      <c r="F14" s="15" t="s">
        <v>89</v>
      </c>
      <c r="H14" s="151" t="str">
        <f>IF(Hoja2!BH65=Hoja3!F14,1,"")</f>
        <v/>
      </c>
    </row>
    <row r="15" spans="3:8" ht="15.75">
      <c r="E15" s="14" t="s">
        <v>53</v>
      </c>
      <c r="F15" s="15" t="s">
        <v>90</v>
      </c>
      <c r="H15" s="151" t="str">
        <f>IF(Hoja2!AS32=Hoja3!F15,1,"")</f>
        <v/>
      </c>
    </row>
    <row r="16" spans="3:8" ht="15.75">
      <c r="E16" s="14" t="s">
        <v>54</v>
      </c>
      <c r="F16" s="15" t="s">
        <v>91</v>
      </c>
      <c r="H16" s="151" t="str">
        <f>IF(Hoja2!AR22=Hoja3!F16,1,"")</f>
        <v/>
      </c>
    </row>
    <row r="17" spans="5:8" ht="15.75">
      <c r="E17" s="14" t="s">
        <v>55</v>
      </c>
      <c r="F17" s="15" t="s">
        <v>92</v>
      </c>
      <c r="H17" s="151" t="str">
        <f>IF(Hoja2!AB67=Hoja3!F17,1,"")</f>
        <v/>
      </c>
    </row>
    <row r="18" spans="5:8" ht="15.75">
      <c r="E18" s="14" t="s">
        <v>56</v>
      </c>
      <c r="F18" s="15" t="s">
        <v>93</v>
      </c>
      <c r="H18" s="151" t="str">
        <f>IF(Hoja2!AY69=Hoja3!F18,1,"")</f>
        <v/>
      </c>
    </row>
    <row r="19" spans="5:8" ht="15.75">
      <c r="E19" s="14" t="s">
        <v>57</v>
      </c>
      <c r="F19" s="15" t="s">
        <v>126</v>
      </c>
      <c r="H19" s="151" t="str">
        <f>IF(Hoja2!S66=Hoja3!F19,1,"")</f>
        <v/>
      </c>
    </row>
    <row r="20" spans="5:8" ht="15.75">
      <c r="E20" s="14" t="s">
        <v>58</v>
      </c>
      <c r="F20" s="15" t="s">
        <v>94</v>
      </c>
      <c r="H20" s="151" t="str">
        <f>IF(Hoja2!BK30=Hoja3!F20,1,"")</f>
        <v/>
      </c>
    </row>
    <row r="21" spans="5:8" ht="15.75">
      <c r="E21" s="14" t="s">
        <v>59</v>
      </c>
      <c r="F21" s="15" t="s">
        <v>95</v>
      </c>
      <c r="H21" s="151" t="str">
        <f>IF(Hoja2!BV38=Hoja3!F21,1,"")</f>
        <v/>
      </c>
    </row>
    <row r="22" spans="5:8" ht="15.75">
      <c r="E22" s="14" t="s">
        <v>60</v>
      </c>
      <c r="F22" s="15" t="s">
        <v>96</v>
      </c>
      <c r="H22" s="151" t="str">
        <f>IF(Hoja2!BP55=Hoja3!F22,1,"")</f>
        <v/>
      </c>
    </row>
    <row r="23" spans="5:8" ht="15.75">
      <c r="E23" s="14" t="s">
        <v>61</v>
      </c>
      <c r="F23" s="15" t="s">
        <v>97</v>
      </c>
      <c r="H23" s="151" t="str">
        <f>IF(Hoja2!BA44=Hoja3!F23,1,"")</f>
        <v/>
      </c>
    </row>
    <row r="24" spans="5:8" ht="15.75">
      <c r="E24" s="14" t="s">
        <v>62</v>
      </c>
      <c r="F24" s="15" t="s">
        <v>98</v>
      </c>
      <c r="H24" s="151" t="str">
        <f>IF(Hoja2!R96=Hoja3!F24,1,"")</f>
        <v/>
      </c>
    </row>
    <row r="25" spans="5:8" ht="15.75">
      <c r="E25" s="14" t="s">
        <v>118</v>
      </c>
      <c r="F25" s="15" t="s">
        <v>99</v>
      </c>
      <c r="H25" s="151" t="str">
        <f>IF(Hoja2!R48=Hoja3!F25,1,"")</f>
        <v/>
      </c>
    </row>
    <row r="26" spans="5:8" ht="15.75">
      <c r="E26" s="14" t="s">
        <v>63</v>
      </c>
      <c r="F26" s="15" t="s">
        <v>100</v>
      </c>
      <c r="H26" s="151" t="str">
        <f>IF(Hoja2!BE38=Hoja3!F26,1,"")</f>
        <v/>
      </c>
    </row>
    <row r="27" spans="5:8" ht="15.75">
      <c r="E27" s="14" t="s">
        <v>64</v>
      </c>
      <c r="F27" s="15" t="s">
        <v>101</v>
      </c>
      <c r="H27" s="151" t="str">
        <f>IF(Hoja2!S35=Hoja3!F27,1,"")</f>
        <v/>
      </c>
    </row>
    <row r="28" spans="5:8" ht="15.75">
      <c r="E28" s="14" t="s">
        <v>65</v>
      </c>
      <c r="F28" s="15" t="s">
        <v>102</v>
      </c>
      <c r="H28" s="151" t="str">
        <f>IF(Hoja2!X24=Hoja3!F28,1,"")</f>
        <v/>
      </c>
    </row>
    <row r="29" spans="5:8" ht="15.75">
      <c r="E29" s="14" t="s">
        <v>66</v>
      </c>
      <c r="F29" s="15" t="s">
        <v>103</v>
      </c>
      <c r="H29" s="151" t="str">
        <f>IF(Hoja2!W57=Hoja3!F29,1,"")</f>
        <v/>
      </c>
    </row>
    <row r="30" spans="5:8" ht="15.75">
      <c r="E30" s="14" t="s">
        <v>67</v>
      </c>
      <c r="F30" s="15" t="s">
        <v>104</v>
      </c>
      <c r="H30" s="151" t="str">
        <f>IF(Hoja2!BU31=Hoja3!F30,1,"")</f>
        <v/>
      </c>
    </row>
    <row r="31" spans="5:8" ht="15.75">
      <c r="E31" s="14" t="s">
        <v>68</v>
      </c>
      <c r="F31" s="15" t="s">
        <v>105</v>
      </c>
      <c r="H31" s="151" t="str">
        <f>IF(Hoja2!V75=Hoja3!F31,1,"")</f>
        <v/>
      </c>
    </row>
    <row r="32" spans="5:8" ht="15.75">
      <c r="E32" s="14" t="s">
        <v>69</v>
      </c>
      <c r="F32" s="15" t="s">
        <v>106</v>
      </c>
      <c r="H32" s="151" t="str">
        <f>IF(Hoja2!N77=Hoja3!F32,1,"")</f>
        <v/>
      </c>
    </row>
    <row r="33" spans="5:8" ht="15.75">
      <c r="E33" s="14" t="s">
        <v>70</v>
      </c>
      <c r="F33" s="15" t="s">
        <v>107</v>
      </c>
      <c r="H33" s="151" t="str">
        <f>IF(Hoja2!BD25=Hoja3!F33,1,"")</f>
        <v/>
      </c>
    </row>
    <row r="34" spans="5:8" ht="15.75">
      <c r="E34" s="14" t="s">
        <v>71</v>
      </c>
      <c r="F34" s="15" t="s">
        <v>108</v>
      </c>
      <c r="H34" s="151" t="str">
        <f>IF(Hoja2!AH56=Hoja3!F34,1,"")</f>
        <v/>
      </c>
    </row>
    <row r="35" spans="5:8" ht="15.75">
      <c r="E35" s="14" t="s">
        <v>72</v>
      </c>
      <c r="F35" s="15" t="s">
        <v>109</v>
      </c>
      <c r="H35" s="151" t="str">
        <f>IF(Hoja2!J62=Hoja3!F35,1,"")</f>
        <v/>
      </c>
    </row>
    <row r="36" spans="5:8" ht="15.75">
      <c r="E36" s="14" t="s">
        <v>73</v>
      </c>
      <c r="F36" s="15" t="s">
        <v>110</v>
      </c>
      <c r="H36" s="151" t="str">
        <f>IF(Hoja2!BR46=Hoja3!F36,1,"")</f>
        <v/>
      </c>
    </row>
    <row r="37" spans="5:8" ht="15.75">
      <c r="E37" s="14" t="s">
        <v>74</v>
      </c>
      <c r="F37" s="15" t="s">
        <v>111</v>
      </c>
      <c r="H37" s="151" t="str">
        <f>IF(Hoja2!AI37=Hoja3!F37,1,"")</f>
        <v/>
      </c>
    </row>
    <row r="38" spans="5:8" ht="15.75">
      <c r="E38" s="14" t="s">
        <v>75</v>
      </c>
      <c r="F38" s="15" t="s">
        <v>112</v>
      </c>
      <c r="H38" s="151" t="str">
        <f>IF(Hoja2!AL75=Hoja3!F38,1,"")</f>
        <v/>
      </c>
    </row>
    <row r="39" spans="5:8" ht="15.75">
      <c r="E39" s="14" t="s">
        <v>76</v>
      </c>
      <c r="F39" s="15" t="s">
        <v>113</v>
      </c>
      <c r="H39" s="151" t="str">
        <f>IF(Hoja2!H82=Hoja3!F39,1,"")</f>
        <v/>
      </c>
    </row>
    <row r="40" spans="5:8" ht="15.75">
      <c r="E40" s="14" t="s">
        <v>77</v>
      </c>
      <c r="F40" s="15" t="s">
        <v>114</v>
      </c>
      <c r="H40" s="151" t="str">
        <f>IF(Hoja2!AB60=Hoja3!F40,1,"")</f>
        <v/>
      </c>
    </row>
    <row r="41" spans="5:8" ht="15.75">
      <c r="E41" s="14" t="s">
        <v>78</v>
      </c>
      <c r="F41" s="15" t="s">
        <v>119</v>
      </c>
      <c r="H41" s="151" t="str">
        <f>IF(Hoja2!M15=Hoja3!F41,1,"")</f>
        <v/>
      </c>
    </row>
    <row r="42" spans="5:8" ht="15.75">
      <c r="E42" s="14" t="s">
        <v>79</v>
      </c>
      <c r="F42" s="15" t="s">
        <v>120</v>
      </c>
      <c r="H42" s="151" t="str">
        <f>IF(Hoja2!BE55=Hoja3!F42,1,"")</f>
        <v/>
      </c>
    </row>
    <row r="43" spans="5:8" ht="15.75">
      <c r="E43" s="14" t="s">
        <v>80</v>
      </c>
      <c r="F43" s="16" t="s">
        <v>115</v>
      </c>
      <c r="H43" s="151" t="str">
        <f>IF(Hoja2!BH50=Hoja3!F43,1,"")</f>
        <v/>
      </c>
    </row>
    <row r="44" spans="5:8">
      <c r="H44" s="151">
        <f>SUM(H2:H43)</f>
        <v>0</v>
      </c>
    </row>
    <row r="45" spans="5:8">
      <c r="H45" s="151">
        <f>42-H44</f>
        <v>42</v>
      </c>
    </row>
    <row r="46" spans="5:8">
      <c r="H46" s="151"/>
    </row>
    <row r="47" spans="5:8">
      <c r="H47" s="151"/>
    </row>
  </sheetData>
  <sheetProtection password="CF58" sheet="1" objects="1" scenarios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2017-08-27T10:48:59Z</dcterms:created>
  <dcterms:modified xsi:type="dcterms:W3CDTF">2018-01-11T11:44:36Z</dcterms:modified>
</cp:coreProperties>
</file>