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A26" i="1"/>
  <c r="FA13"/>
  <c r="FA30"/>
  <c r="FA29"/>
  <c r="FA38"/>
  <c r="FA61"/>
  <c r="FA60"/>
  <c r="FA59"/>
  <c r="FA58"/>
  <c r="FA57"/>
  <c r="FA56"/>
  <c r="FA55"/>
  <c r="FA54"/>
  <c r="FA53"/>
  <c r="FA52"/>
  <c r="FA51"/>
  <c r="FA50"/>
  <c r="FA49"/>
  <c r="FA48"/>
  <c r="FA47"/>
  <c r="FA46"/>
  <c r="FA45"/>
  <c r="FA44"/>
  <c r="FA43"/>
  <c r="FA42"/>
  <c r="FA41"/>
  <c r="FA40"/>
  <c r="FA39"/>
  <c r="FA37"/>
  <c r="FA36"/>
  <c r="FA35"/>
  <c r="FA34"/>
  <c r="FA33"/>
  <c r="FA32"/>
  <c r="FA31"/>
  <c r="FA28"/>
  <c r="FA27"/>
  <c r="FA25"/>
  <c r="FA23"/>
  <c r="FA24"/>
  <c r="FA22"/>
  <c r="FA21"/>
  <c r="FA20"/>
  <c r="FA19"/>
  <c r="FA18"/>
  <c r="FA17"/>
  <c r="FA16"/>
  <c r="FA15"/>
  <c r="FA14"/>
  <c r="FA64"/>
  <c r="FA63"/>
  <c r="FA62"/>
  <c r="FA12"/>
  <c r="DG26"/>
  <c r="AJ18"/>
  <c r="AO18" s="1"/>
  <c r="GH50"/>
  <c r="GH49"/>
  <c r="GH48"/>
  <c r="GH47"/>
  <c r="GH46"/>
  <c r="GH45"/>
  <c r="GH44"/>
  <c r="GH43"/>
  <c r="GH42"/>
  <c r="GH41"/>
  <c r="GH40"/>
  <c r="GH39"/>
  <c r="GH38"/>
  <c r="GH37"/>
  <c r="GH36"/>
  <c r="GH35"/>
  <c r="GH34"/>
  <c r="GH33"/>
  <c r="GH32"/>
  <c r="GH31"/>
  <c r="GH30"/>
  <c r="GH29"/>
  <c r="GH28"/>
  <c r="GH27"/>
  <c r="GH26"/>
  <c r="GH25"/>
  <c r="GH24"/>
  <c r="GH23"/>
  <c r="GH22"/>
  <c r="GH21"/>
  <c r="GH20"/>
  <c r="GH19"/>
  <c r="GH18"/>
  <c r="GH12"/>
  <c r="GH17"/>
  <c r="GH16"/>
  <c r="GH15"/>
  <c r="GH14"/>
  <c r="GH13"/>
  <c r="GH11"/>
  <c r="GH10"/>
  <c r="GH9"/>
  <c r="GH8"/>
  <c r="GH7"/>
  <c r="GH6"/>
  <c r="GH5"/>
  <c r="GH4"/>
  <c r="GH3"/>
  <c r="GH2"/>
  <c r="GH1"/>
  <c r="DG44"/>
  <c r="Q79"/>
  <c r="Q75"/>
  <c r="CX33"/>
  <c r="CG63"/>
  <c r="CN64"/>
  <c r="CF63"/>
  <c r="BY64"/>
  <c r="BY65" s="1"/>
  <c r="I47"/>
  <c r="J45" s="1"/>
  <c r="CB40"/>
  <c r="CD42" s="1"/>
  <c r="DR75" l="1"/>
  <c r="V69"/>
  <c r="CD20"/>
  <c r="DR42"/>
  <c r="S21"/>
  <c r="DI27"/>
  <c r="DG27"/>
  <c r="CO60"/>
  <c r="CB34"/>
  <c r="CD35" s="1"/>
  <c r="CH54"/>
  <c r="CJ51" s="1"/>
  <c r="CR44"/>
  <c r="CH49"/>
  <c r="CI46" s="1"/>
  <c r="BO48"/>
  <c r="BS50" s="1"/>
  <c r="DE39"/>
  <c r="DL34"/>
  <c r="DK34" s="1"/>
  <c r="DF30"/>
  <c r="DL27"/>
  <c r="DL28" s="1"/>
  <c r="M30"/>
  <c r="L26" s="1"/>
  <c r="AN47"/>
  <c r="AQ46" s="1"/>
  <c r="AC47"/>
  <c r="AD44" s="1"/>
  <c r="DH35"/>
  <c r="DI31"/>
  <c r="DL30" s="1"/>
  <c r="DK28"/>
  <c r="DN24"/>
  <c r="CZ43"/>
  <c r="DB42" s="1"/>
  <c r="CW48"/>
  <c r="CT37"/>
  <c r="DA38" s="1"/>
  <c r="CJ41"/>
  <c r="CL42" s="1"/>
  <c r="CB42"/>
  <c r="CB35"/>
  <c r="BV44"/>
  <c r="BX45" s="1"/>
  <c r="BQ32"/>
  <c r="BU37" s="1"/>
  <c r="BP58"/>
  <c r="BS59" s="1"/>
  <c r="BK41"/>
  <c r="BK29"/>
  <c r="BN32" s="1"/>
  <c r="BF57"/>
  <c r="BI56" s="1"/>
  <c r="BB49"/>
  <c r="BJ48" s="1"/>
  <c r="BA42"/>
  <c r="BF44" s="1"/>
  <c r="AY35"/>
  <c r="BA36" s="1"/>
  <c r="AY28"/>
  <c r="BA29" s="1"/>
  <c r="S46"/>
  <c r="P51" s="1"/>
  <c r="AJ36"/>
  <c r="AR42" s="1"/>
  <c r="Y35"/>
  <c r="X37" s="1"/>
  <c r="AG27"/>
  <c r="AE29" s="1"/>
  <c r="CY55"/>
  <c r="DE52" s="1"/>
  <c r="CW63"/>
  <c r="CW62" s="1"/>
  <c r="CR72"/>
  <c r="CN70" s="1"/>
  <c r="CI64"/>
  <c r="BQ68"/>
  <c r="BW69" s="1"/>
  <c r="BA68"/>
  <c r="BI72" s="1"/>
  <c r="AM60"/>
  <c r="AT56" s="1"/>
  <c r="AB61"/>
  <c r="AC62" s="1"/>
  <c r="M37"/>
  <c r="K34" s="1"/>
  <c r="DE38" l="1"/>
  <c r="DE40" s="1"/>
  <c r="CR45"/>
  <c r="DE41"/>
  <c r="W14"/>
  <c r="V14"/>
  <c r="U14"/>
  <c r="T14"/>
  <c r="S14"/>
  <c r="R14"/>
  <c r="BG8"/>
  <c r="BF8"/>
  <c r="BE8"/>
  <c r="BD8"/>
  <c r="BG7"/>
  <c r="BF7"/>
  <c r="BE7"/>
  <c r="BD7"/>
  <c r="BG6"/>
  <c r="BF6"/>
  <c r="BE6"/>
  <c r="BD6"/>
  <c r="BG5"/>
  <c r="BF5"/>
  <c r="BE5"/>
  <c r="BD5"/>
  <c r="BG4"/>
  <c r="BF4"/>
  <c r="BE4"/>
  <c r="BD4"/>
  <c r="BG3"/>
  <c r="BF3"/>
  <c r="BE3"/>
  <c r="BD3"/>
  <c r="BG2"/>
  <c r="BF2"/>
  <c r="BE2"/>
  <c r="BD2"/>
  <c r="BG1"/>
  <c r="BF1"/>
  <c r="BE1"/>
  <c r="BD1"/>
  <c r="C9" i="2"/>
  <c r="O8" l="1"/>
  <c r="N8"/>
  <c r="M8"/>
  <c r="L8"/>
  <c r="K8"/>
  <c r="N7"/>
  <c r="M7"/>
  <c r="L7"/>
  <c r="K7"/>
  <c r="O6" s="1"/>
  <c r="N6"/>
  <c r="M6"/>
  <c r="L6"/>
  <c r="K6"/>
  <c r="N5"/>
  <c r="M5"/>
  <c r="L5"/>
  <c r="K5"/>
  <c r="N4"/>
  <c r="M4"/>
  <c r="L4"/>
  <c r="K4"/>
  <c r="O3"/>
  <c r="N3"/>
  <c r="M3"/>
  <c r="L3"/>
  <c r="K3"/>
  <c r="J6"/>
  <c r="J5"/>
  <c r="J4"/>
  <c r="J3"/>
  <c r="J8"/>
  <c r="J7"/>
  <c r="O4"/>
  <c r="O7"/>
  <c r="O5"/>
</calcChain>
</file>

<file path=xl/sharedStrings.xml><?xml version="1.0" encoding="utf-8"?>
<sst xmlns="http://schemas.openxmlformats.org/spreadsheetml/2006/main" count="177" uniqueCount="121">
  <si>
    <t>MARYLAND</t>
  </si>
  <si>
    <t>GEORGIA</t>
  </si>
  <si>
    <t>MAINE</t>
  </si>
  <si>
    <t>TEXAS</t>
  </si>
  <si>
    <t>DAKOTA NORD</t>
  </si>
  <si>
    <t>IDAHO</t>
  </si>
  <si>
    <t>MASSACHUSETTS</t>
  </si>
  <si>
    <t>NEVADA</t>
  </si>
  <si>
    <t>WYOMING</t>
  </si>
  <si>
    <t>CAROLINA SUD</t>
  </si>
  <si>
    <t>OHIO</t>
  </si>
  <si>
    <t>NEW HAMPSHIRE</t>
  </si>
  <si>
    <t>COLORADO</t>
  </si>
  <si>
    <t>IOWA</t>
  </si>
  <si>
    <t>DELAWARE</t>
  </si>
  <si>
    <t>KENTUCKY</t>
  </si>
  <si>
    <t>CONNECTICUT</t>
  </si>
  <si>
    <t>MONTANA</t>
  </si>
  <si>
    <t>HAWAII</t>
  </si>
  <si>
    <t>INDIANA</t>
  </si>
  <si>
    <t>MISSOURI</t>
  </si>
  <si>
    <t>ALASKA</t>
  </si>
  <si>
    <t>MICHIGAN</t>
  </si>
  <si>
    <t>NEBRASKA</t>
  </si>
  <si>
    <t>ARKANSAS</t>
  </si>
  <si>
    <t>VERMONT</t>
  </si>
  <si>
    <t>TENNESSEE</t>
  </si>
  <si>
    <t>OKLAHOMA</t>
  </si>
  <si>
    <t>WASHINGTON</t>
  </si>
  <si>
    <t>ARIZONA</t>
  </si>
  <si>
    <t>DAKOTA SUD</t>
  </si>
  <si>
    <t>RHODE ISLAND</t>
  </si>
  <si>
    <t>CAROLINA NORD</t>
  </si>
  <si>
    <t>VIRGINIA</t>
  </si>
  <si>
    <t>CALIFORNIA</t>
  </si>
  <si>
    <t>OREGON</t>
  </si>
  <si>
    <t>UTAH</t>
  </si>
  <si>
    <t>ILLINOIS</t>
  </si>
  <si>
    <t>FLORIDA</t>
  </si>
  <si>
    <t>KANSAS</t>
  </si>
  <si>
    <t>NEW JERSEY</t>
  </si>
  <si>
    <t>ESCRIU EL NOM DE L'ESTAT DINS DEL REQUADRE</t>
  </si>
  <si>
    <t>MISSISSIPPI</t>
  </si>
  <si>
    <t>WISCONSIN</t>
  </si>
  <si>
    <t>NEW YORK</t>
  </si>
  <si>
    <t>VIRGINIA OEST</t>
  </si>
  <si>
    <t>NEW MEXIC</t>
  </si>
  <si>
    <t>MINNESOTA</t>
  </si>
  <si>
    <t>LOUISIANA</t>
  </si>
  <si>
    <t xml:space="preserve">Escriu la capital d'Alaska </t>
  </si>
  <si>
    <t xml:space="preserve">Escriu la capital de Hawaii </t>
  </si>
  <si>
    <t>ALBANY - 4xC - 20MM</t>
  </si>
  <si>
    <t>HARRISBURG - 4xC - 1'7MM</t>
  </si>
  <si>
    <t>OLYMPIA - 6xC - 6MM</t>
  </si>
  <si>
    <t>SALEM - 8xC - 4MM</t>
  </si>
  <si>
    <t>SACRAMENTO - 13xC - 39MM</t>
  </si>
  <si>
    <t>PHOENIX - 9xC - 7MM</t>
  </si>
  <si>
    <t>SANTA FE - 10xC - 2MM</t>
  </si>
  <si>
    <t>AUSTIN - 22xC - 27MM</t>
  </si>
  <si>
    <t>BATON ROUGE 4xC - 4,5MM</t>
  </si>
  <si>
    <t>PENNSYLVANIA</t>
  </si>
  <si>
    <t>JACKSON - 4xC - 3MM</t>
  </si>
  <si>
    <t>TALLAHASSEE - 5xC - 20MM</t>
  </si>
  <si>
    <t>ATLANTA - 5xC - 10MM</t>
  </si>
  <si>
    <t>COLUMBIA - 2,5xC - 5MM</t>
  </si>
  <si>
    <t>RALEIG - 4xC - 10MM</t>
  </si>
  <si>
    <t>HELENA - 12xC - 1MM</t>
  </si>
  <si>
    <t>BOISE - 7xC - 1,6MM</t>
  </si>
  <si>
    <t>CHEYENNE - 8xC - 0'5MM</t>
  </si>
  <si>
    <t>CARSON CITY - 9xC - 3MM</t>
  </si>
  <si>
    <t>SALT LAKE CITY - 7xC - 3MM</t>
  </si>
  <si>
    <t>DENVER - 8xC - 5MM</t>
  </si>
  <si>
    <t>BISMARK - 6xC - 0'8MM</t>
  </si>
  <si>
    <t>PIERRE 6xC - 0'6MM</t>
  </si>
  <si>
    <t>LINCOLN - 6xC - 2MM</t>
  </si>
  <si>
    <t>TOPEKA - 7xC - 3MM</t>
  </si>
  <si>
    <t>OKLAHOMA CITY - 5xC -4MM</t>
  </si>
  <si>
    <t>SAINT PAUL 7xC - 5MM</t>
  </si>
  <si>
    <t>DES MOINES - 4xC - 3MM</t>
  </si>
  <si>
    <t>JEFERSON CITY - 6xC - 6MM</t>
  </si>
  <si>
    <t>LITTLE ROCK - 4xC - 3MM</t>
  </si>
  <si>
    <t>MADISON - 5xC - 2MM</t>
  </si>
  <si>
    <t>SPRINGFIELD - 5xC - 13MM</t>
  </si>
  <si>
    <t>LANSING - 8xC - 10MM</t>
  </si>
  <si>
    <t>INDIANAPOLIS - 3xC - 7MM</t>
  </si>
  <si>
    <t>FRANKFORT - 3xC - 4MM</t>
  </si>
  <si>
    <t>NASHVILLE - 3xC - 4MM</t>
  </si>
  <si>
    <t>COLUMBUS - 4xC - 12MM</t>
  </si>
  <si>
    <t xml:space="preserve"> </t>
  </si>
  <si>
    <t>ALABAMA</t>
  </si>
  <si>
    <t xml:space="preserve">espanya = 16 x C </t>
  </si>
  <si>
    <t>Catalunya 32.000 km - 7MM</t>
  </si>
  <si>
    <t>Països Catalans 70.000 km - 14MM</t>
  </si>
  <si>
    <t>Rio Grande</t>
  </si>
  <si>
    <t>Llac Michigan</t>
  </si>
  <si>
    <t>Llac Erie</t>
  </si>
  <si>
    <t>Llac Ontario</t>
  </si>
  <si>
    <t>Riu Sant Llorenç</t>
  </si>
  <si>
    <t>Riu Kansas</t>
  </si>
  <si>
    <t>Riu Arkansas</t>
  </si>
  <si>
    <t>Riu Colorado</t>
  </si>
  <si>
    <t>Riu Missouri</t>
  </si>
  <si>
    <t>Riu Mississipi</t>
  </si>
  <si>
    <t>Riu Ohio</t>
  </si>
  <si>
    <t>JUNEAU</t>
  </si>
  <si>
    <t>HONOLULU</t>
  </si>
  <si>
    <t>Hawaii és 0,8 vegades Catalunya i té  1,5 milions d'habitants</t>
  </si>
  <si>
    <t xml:space="preserve"> Alaska és 53 vegades Catalunya i té   0,7 milions d'habitants</t>
  </si>
  <si>
    <t>TOTAL D'ENCERTS</t>
  </si>
  <si>
    <r>
      <t>MONTGOMERY-</t>
    </r>
    <r>
      <rPr>
        <sz val="10"/>
        <color theme="0"/>
        <rFont val="Calibri"/>
        <family val="2"/>
        <scheme val="minor"/>
      </rPr>
      <t xml:space="preserve"> 4xC - 5MM</t>
    </r>
  </si>
  <si>
    <r>
      <t>CHARLESTON -</t>
    </r>
    <r>
      <rPr>
        <sz val="10"/>
        <color theme="0"/>
        <rFont val="Calibri"/>
        <family val="2"/>
        <scheme val="minor"/>
      </rPr>
      <t xml:space="preserve"> 2xC - 1,8MM</t>
    </r>
  </si>
  <si>
    <r>
      <t>RICHMOND -</t>
    </r>
    <r>
      <rPr>
        <sz val="10"/>
        <color theme="0"/>
        <rFont val="Calibri"/>
        <family val="2"/>
        <scheme val="minor"/>
      </rPr>
      <t xml:space="preserve"> 3xC -  8MM</t>
    </r>
  </si>
  <si>
    <r>
      <t>ANNAPOLIS -</t>
    </r>
    <r>
      <rPr>
        <sz val="10"/>
        <color theme="0"/>
        <rFont val="Calibri"/>
        <family val="2"/>
        <scheme val="minor"/>
      </rPr>
      <t xml:space="preserve"> 1xC - 6MM</t>
    </r>
  </si>
  <si>
    <r>
      <t xml:space="preserve">AUGUSTA </t>
    </r>
    <r>
      <rPr>
        <sz val="10"/>
        <color theme="0"/>
        <rFont val="Calibri"/>
        <family val="2"/>
        <scheme val="minor"/>
      </rPr>
      <t>- 3xC - 1,3 MM</t>
    </r>
  </si>
  <si>
    <r>
      <t>CONCORD -</t>
    </r>
    <r>
      <rPr>
        <sz val="10"/>
        <color theme="0"/>
        <rFont val="Calibri"/>
        <family val="2"/>
        <scheme val="minor"/>
      </rPr>
      <t xml:space="preserve"> 3/4 C - 1,3 MM</t>
    </r>
  </si>
  <si>
    <r>
      <t xml:space="preserve">MONTPELIER - </t>
    </r>
    <r>
      <rPr>
        <sz val="10"/>
        <color theme="0"/>
        <rFont val="Calibri"/>
        <family val="2"/>
        <scheme val="minor"/>
      </rPr>
      <t>3/4 C - 0,6MM</t>
    </r>
  </si>
  <si>
    <r>
      <t xml:space="preserve">BOSTON - </t>
    </r>
    <r>
      <rPr>
        <sz val="10"/>
        <color theme="0"/>
        <rFont val="Calibri"/>
        <family val="2"/>
        <scheme val="minor"/>
      </rPr>
      <t>0'87% C - 7MM</t>
    </r>
  </si>
  <si>
    <r>
      <t>HARTFORD -</t>
    </r>
    <r>
      <rPr>
        <sz val="10"/>
        <color theme="0"/>
        <rFont val="Calibri"/>
        <family val="2"/>
        <scheme val="minor"/>
      </rPr>
      <t xml:space="preserve"> 0,4xC - 3,5MM</t>
    </r>
  </si>
  <si>
    <r>
      <t>PROVIDENCE -</t>
    </r>
    <r>
      <rPr>
        <sz val="10"/>
        <color theme="0"/>
        <rFont val="Calibri"/>
        <family val="2"/>
        <scheme val="minor"/>
      </rPr>
      <t xml:space="preserve"> 0,1xC - 1MM</t>
    </r>
  </si>
  <si>
    <r>
      <t xml:space="preserve">TRENTON - </t>
    </r>
    <r>
      <rPr>
        <sz val="10"/>
        <color theme="0"/>
        <rFont val="Calibri"/>
        <family val="2"/>
        <scheme val="minor"/>
      </rPr>
      <t>0,7xC - 8MM</t>
    </r>
  </si>
  <si>
    <r>
      <t>DOVER -</t>
    </r>
    <r>
      <rPr>
        <sz val="10"/>
        <color theme="0"/>
        <rFont val="Calibri"/>
        <family val="2"/>
        <scheme val="minor"/>
      </rPr>
      <t xml:space="preserve"> 0,15xC - 0'9MM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</si>
</sst>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8" tint="-0.249977111117893"/>
      <name val="Lucida Handwriting"/>
      <family val="4"/>
    </font>
    <font>
      <b/>
      <sz val="11"/>
      <color theme="8" tint="-0.249977111117893"/>
      <name val="Lucida Handwriting"/>
      <family val="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159B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E6C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3912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DC3D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3" borderId="0" xfId="0" applyFill="1"/>
    <xf numFmtId="0" fontId="0" fillId="14" borderId="0" xfId="0" applyFill="1"/>
    <xf numFmtId="0" fontId="0" fillId="17" borderId="0" xfId="0" applyFill="1"/>
    <xf numFmtId="0" fontId="0" fillId="18" borderId="0" xfId="0" applyFill="1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0" fillId="29" borderId="0" xfId="0" applyFill="1"/>
    <xf numFmtId="0" fontId="0" fillId="29" borderId="0" xfId="0" applyFill="1" applyBorder="1"/>
    <xf numFmtId="0" fontId="4" fillId="3" borderId="0" xfId="0" applyFont="1" applyFill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3" fillId="29" borderId="0" xfId="0" applyFont="1" applyFill="1" applyBorder="1"/>
    <xf numFmtId="0" fontId="3" fillId="29" borderId="0" xfId="0" applyFont="1" applyFill="1"/>
    <xf numFmtId="0" fontId="3" fillId="18" borderId="0" xfId="0" applyFont="1" applyFill="1"/>
    <xf numFmtId="0" fontId="4" fillId="29" borderId="0" xfId="0" applyFont="1" applyFill="1" applyBorder="1"/>
    <xf numFmtId="0" fontId="3" fillId="15" borderId="0" xfId="0" applyFont="1" applyFill="1"/>
    <xf numFmtId="0" fontId="3" fillId="10" borderId="0" xfId="0" applyFont="1" applyFill="1"/>
    <xf numFmtId="0" fontId="3" fillId="11" borderId="0" xfId="0" applyFont="1" applyFill="1"/>
    <xf numFmtId="0" fontId="3" fillId="4" borderId="0" xfId="0" applyFont="1" applyFill="1"/>
    <xf numFmtId="0" fontId="3" fillId="7" borderId="0" xfId="0" applyFont="1" applyFill="1"/>
    <xf numFmtId="0" fontId="3" fillId="13" borderId="0" xfId="0" applyFont="1" applyFill="1"/>
    <xf numFmtId="0" fontId="3" fillId="6" borderId="0" xfId="0" applyFont="1" applyFill="1"/>
    <xf numFmtId="0" fontId="4" fillId="6" borderId="0" xfId="0" applyFont="1" applyFill="1"/>
    <xf numFmtId="0" fontId="3" fillId="10" borderId="0" xfId="0" applyFont="1" applyFill="1" applyBorder="1"/>
    <xf numFmtId="0" fontId="4" fillId="7" borderId="0" xfId="0" applyFont="1" applyFill="1"/>
    <xf numFmtId="0" fontId="4" fillId="15" borderId="0" xfId="0" applyFont="1" applyFill="1"/>
    <xf numFmtId="0" fontId="6" fillId="10" borderId="0" xfId="0" applyFont="1" applyFill="1"/>
    <xf numFmtId="0" fontId="4" fillId="13" borderId="0" xfId="0" applyFont="1" applyFill="1"/>
    <xf numFmtId="0" fontId="3" fillId="30" borderId="0" xfId="0" applyFont="1" applyFill="1"/>
    <xf numFmtId="0" fontId="4" fillId="10" borderId="0" xfId="0" applyFont="1" applyFill="1"/>
    <xf numFmtId="0" fontId="3" fillId="23" borderId="0" xfId="0" applyFont="1" applyFill="1"/>
    <xf numFmtId="0" fontId="4" fillId="30" borderId="0" xfId="0" applyFont="1" applyFill="1"/>
    <xf numFmtId="0" fontId="3" fillId="27" borderId="0" xfId="0" applyFont="1" applyFill="1"/>
    <xf numFmtId="0" fontId="3" fillId="24" borderId="0" xfId="0" applyFont="1" applyFill="1" applyBorder="1"/>
    <xf numFmtId="0" fontId="3" fillId="24" borderId="0" xfId="0" applyFont="1" applyFill="1"/>
    <xf numFmtId="0" fontId="3" fillId="9" borderId="0" xfId="0" applyFont="1" applyFill="1"/>
    <xf numFmtId="0" fontId="3" fillId="14" borderId="0" xfId="0" applyFont="1" applyFill="1"/>
    <xf numFmtId="0" fontId="3" fillId="21" borderId="0" xfId="0" applyFont="1" applyFill="1"/>
    <xf numFmtId="0" fontId="4" fillId="9" borderId="0" xfId="0" applyFont="1" applyFill="1"/>
    <xf numFmtId="0" fontId="4" fillId="11" borderId="0" xfId="0" applyFont="1" applyFill="1"/>
    <xf numFmtId="0" fontId="4" fillId="24" borderId="0" xfId="0" applyFont="1" applyFill="1"/>
    <xf numFmtId="0" fontId="3" fillId="17" borderId="0" xfId="0" applyFont="1" applyFill="1"/>
    <xf numFmtId="0" fontId="3" fillId="12" borderId="0" xfId="0" applyFont="1" applyFill="1"/>
    <xf numFmtId="0" fontId="3" fillId="19" borderId="0" xfId="0" applyFont="1" applyFill="1"/>
    <xf numFmtId="0" fontId="3" fillId="8" borderId="0" xfId="0" applyFont="1" applyFill="1"/>
    <xf numFmtId="0" fontId="3" fillId="28" borderId="0" xfId="0" applyFont="1" applyFill="1"/>
    <xf numFmtId="0" fontId="3" fillId="0" borderId="0" xfId="0" applyFont="1"/>
    <xf numFmtId="0" fontId="3" fillId="22" borderId="0" xfId="0" applyFont="1" applyFill="1"/>
    <xf numFmtId="0" fontId="3" fillId="5" borderId="0" xfId="0" applyFont="1" applyFill="1"/>
    <xf numFmtId="0" fontId="3" fillId="16" borderId="0" xfId="0" applyFont="1" applyFill="1"/>
    <xf numFmtId="0" fontId="4" fillId="16" borderId="0" xfId="0" applyFont="1" applyFill="1"/>
    <xf numFmtId="0" fontId="3" fillId="20" borderId="0" xfId="0" applyFont="1" applyFill="1"/>
    <xf numFmtId="0" fontId="7" fillId="10" borderId="0" xfId="0" applyFont="1" applyFill="1"/>
    <xf numFmtId="0" fontId="7" fillId="5" borderId="0" xfId="0" applyFont="1" applyFill="1"/>
    <xf numFmtId="0" fontId="7" fillId="14" borderId="0" xfId="0" applyFont="1" applyFill="1"/>
    <xf numFmtId="0" fontId="7" fillId="11" borderId="0" xfId="0" applyFont="1" applyFill="1"/>
    <xf numFmtId="0" fontId="7" fillId="4" borderId="0" xfId="0" applyFont="1" applyFill="1"/>
    <xf numFmtId="0" fontId="7" fillId="30" borderId="0" xfId="0" applyFont="1" applyFill="1"/>
    <xf numFmtId="0" fontId="7" fillId="12" borderId="0" xfId="0" applyFont="1" applyFill="1"/>
    <xf numFmtId="0" fontId="7" fillId="13" borderId="0" xfId="0" applyFont="1" applyFill="1"/>
    <xf numFmtId="0" fontId="7" fillId="19" borderId="0" xfId="0" applyFont="1" applyFill="1"/>
    <xf numFmtId="0" fontId="7" fillId="23" borderId="0" xfId="0" applyFont="1" applyFill="1"/>
    <xf numFmtId="0" fontId="7" fillId="17" borderId="0" xfId="0" applyFont="1" applyFill="1"/>
    <xf numFmtId="0" fontId="7" fillId="7" borderId="0" xfId="0" applyFont="1" applyFill="1"/>
    <xf numFmtId="0" fontId="7" fillId="27" borderId="0" xfId="0" applyFont="1" applyFill="1"/>
    <xf numFmtId="0" fontId="7" fillId="9" borderId="0" xfId="0" applyFont="1" applyFill="1"/>
    <xf numFmtId="0" fontId="3" fillId="15" borderId="0" xfId="0" applyFont="1" applyFill="1" applyBorder="1"/>
    <xf numFmtId="0" fontId="7" fillId="15" borderId="0" xfId="0" applyFont="1" applyFill="1"/>
    <xf numFmtId="0" fontId="7" fillId="9" borderId="0" xfId="0" applyFont="1" applyFill="1" applyBorder="1"/>
    <xf numFmtId="0" fontId="7" fillId="24" borderId="0" xfId="0" applyFont="1" applyFill="1"/>
    <xf numFmtId="0" fontId="3" fillId="7" borderId="0" xfId="0" applyFont="1" applyFill="1" applyBorder="1"/>
    <xf numFmtId="0" fontId="7" fillId="7" borderId="0" xfId="0" applyFont="1" applyFill="1" applyBorder="1"/>
    <xf numFmtId="0" fontId="7" fillId="21" borderId="0" xfId="0" applyFont="1" applyFill="1"/>
    <xf numFmtId="0" fontId="7" fillId="8" borderId="0" xfId="0" applyFont="1" applyFill="1"/>
    <xf numFmtId="0" fontId="3" fillId="28" borderId="0" xfId="0" applyFont="1" applyFill="1" applyBorder="1"/>
    <xf numFmtId="0" fontId="7" fillId="28" borderId="0" xfId="0" applyFont="1" applyFill="1"/>
    <xf numFmtId="0" fontId="8" fillId="11" borderId="0" xfId="0" applyFont="1" applyFill="1"/>
    <xf numFmtId="0" fontId="7" fillId="20" borderId="0" xfId="0" applyFont="1" applyFill="1"/>
    <xf numFmtId="0" fontId="7" fillId="16" borderId="0" xfId="0" applyFont="1" applyFill="1"/>
    <xf numFmtId="0" fontId="3" fillId="9" borderId="0" xfId="0" applyFont="1" applyFill="1" applyBorder="1"/>
    <xf numFmtId="0" fontId="9" fillId="9" borderId="0" xfId="0" applyFont="1" applyFill="1"/>
    <xf numFmtId="0" fontId="1" fillId="9" borderId="0" xfId="0" applyFont="1" applyFill="1"/>
    <xf numFmtId="0" fontId="3" fillId="31" borderId="0" xfId="0" applyFont="1" applyFill="1"/>
    <xf numFmtId="0" fontId="4" fillId="31" borderId="0" xfId="0" applyFont="1" applyFill="1"/>
    <xf numFmtId="0" fontId="7" fillId="31" borderId="0" xfId="0" applyFont="1" applyFill="1"/>
    <xf numFmtId="0" fontId="10" fillId="7" borderId="0" xfId="0" applyFont="1" applyFill="1"/>
    <xf numFmtId="0" fontId="11" fillId="13" borderId="0" xfId="0" applyFont="1" applyFill="1"/>
    <xf numFmtId="0" fontId="11" fillId="19" borderId="0" xfId="0" applyFont="1" applyFill="1"/>
    <xf numFmtId="0" fontId="11" fillId="9" borderId="0" xfId="0" applyFont="1" applyFill="1"/>
    <xf numFmtId="0" fontId="11" fillId="5" borderId="0" xfId="0" applyFont="1" applyFill="1"/>
    <xf numFmtId="0" fontId="10" fillId="29" borderId="0" xfId="0" applyFont="1" applyFill="1"/>
    <xf numFmtId="0" fontId="11" fillId="15" borderId="0" xfId="0" applyFont="1" applyFill="1"/>
    <xf numFmtId="0" fontId="11" fillId="4" borderId="0" xfId="0" applyFont="1" applyFill="1"/>
    <xf numFmtId="0" fontId="12" fillId="0" borderId="0" xfId="0" applyFont="1"/>
    <xf numFmtId="0" fontId="3" fillId="32" borderId="0" xfId="0" applyFont="1" applyFill="1"/>
    <xf numFmtId="0" fontId="13" fillId="0" borderId="0" xfId="0" applyFont="1"/>
    <xf numFmtId="0" fontId="13" fillId="29" borderId="0" xfId="0" applyFont="1" applyFill="1"/>
    <xf numFmtId="164" fontId="16" fillId="29" borderId="0" xfId="0" applyNumberFormat="1" applyFont="1" applyFill="1" applyBorder="1"/>
    <xf numFmtId="164" fontId="17" fillId="29" borderId="0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8" fillId="0" borderId="0" xfId="0" applyFont="1"/>
    <xf numFmtId="0" fontId="1" fillId="0" borderId="0" xfId="0" applyFont="1" applyBorder="1"/>
    <xf numFmtId="0" fontId="3" fillId="18" borderId="1" xfId="0" applyFont="1" applyFill="1" applyBorder="1" applyProtection="1">
      <protection locked="0"/>
    </xf>
    <xf numFmtId="0" fontId="3" fillId="9" borderId="1" xfId="0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0" fontId="3" fillId="15" borderId="1" xfId="0" applyFont="1" applyFill="1" applyBorder="1" applyProtection="1">
      <protection locked="0"/>
    </xf>
    <xf numFmtId="0" fontId="3" fillId="7" borderId="1" xfId="0" applyFont="1" applyFill="1" applyBorder="1" applyProtection="1">
      <protection locked="0"/>
    </xf>
    <xf numFmtId="0" fontId="3" fillId="13" borderId="1" xfId="0" applyFont="1" applyFill="1" applyBorder="1" applyProtection="1">
      <protection locked="0"/>
    </xf>
    <xf numFmtId="0" fontId="3" fillId="10" borderId="1" xfId="0" applyFont="1" applyFill="1" applyBorder="1" applyProtection="1">
      <protection locked="0"/>
    </xf>
    <xf numFmtId="0" fontId="3" fillId="30" borderId="1" xfId="0" applyFont="1" applyFill="1" applyBorder="1" applyProtection="1">
      <protection locked="0"/>
    </xf>
    <xf numFmtId="0" fontId="3" fillId="11" borderId="1" xfId="0" applyFont="1" applyFill="1" applyBorder="1" applyProtection="1">
      <protection locked="0"/>
    </xf>
    <xf numFmtId="0" fontId="3" fillId="27" borderId="1" xfId="0" applyFont="1" applyFill="1" applyBorder="1" applyProtection="1">
      <protection locked="0"/>
    </xf>
    <xf numFmtId="0" fontId="3" fillId="24" borderId="1" xfId="0" applyFont="1" applyFill="1" applyBorder="1" applyProtection="1">
      <protection locked="0"/>
    </xf>
    <xf numFmtId="0" fontId="3" fillId="23" borderId="1" xfId="0" applyFont="1" applyFill="1" applyBorder="1" applyProtection="1">
      <protection locked="0"/>
    </xf>
    <xf numFmtId="0" fontId="3" fillId="14" borderId="1" xfId="0" applyFont="1" applyFill="1" applyBorder="1" applyProtection="1">
      <protection locked="0"/>
    </xf>
    <xf numFmtId="0" fontId="3" fillId="21" borderId="1" xfId="0" applyFont="1" applyFill="1" applyBorder="1" applyProtection="1">
      <protection locked="0"/>
    </xf>
    <xf numFmtId="0" fontId="3" fillId="25" borderId="1" xfId="0" applyFont="1" applyFill="1" applyBorder="1" applyProtection="1">
      <protection locked="0"/>
    </xf>
    <xf numFmtId="0" fontId="3" fillId="12" borderId="1" xfId="0" applyFont="1" applyFill="1" applyBorder="1" applyProtection="1">
      <protection locked="0"/>
    </xf>
    <xf numFmtId="0" fontId="3" fillId="19" borderId="1" xfId="0" applyFont="1" applyFill="1" applyBorder="1" applyProtection="1">
      <protection locked="0"/>
    </xf>
    <xf numFmtId="0" fontId="3" fillId="31" borderId="1" xfId="0" applyFont="1" applyFill="1" applyBorder="1" applyProtection="1">
      <protection locked="0"/>
    </xf>
    <xf numFmtId="0" fontId="3" fillId="22" borderId="1" xfId="0" applyFont="1" applyFill="1" applyBorder="1" applyProtection="1">
      <protection locked="0"/>
    </xf>
    <xf numFmtId="0" fontId="3" fillId="28" borderId="1" xfId="0" applyFont="1" applyFill="1" applyBorder="1" applyProtection="1">
      <protection locked="0"/>
    </xf>
    <xf numFmtId="0" fontId="3" fillId="26" borderId="1" xfId="0" applyFont="1" applyFill="1" applyBorder="1" applyProtection="1">
      <protection locked="0"/>
    </xf>
    <xf numFmtId="0" fontId="3" fillId="16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6" fillId="20" borderId="1" xfId="0" applyFont="1" applyFill="1" applyBorder="1" applyProtection="1">
      <protection locked="0"/>
    </xf>
    <xf numFmtId="0" fontId="3" fillId="29" borderId="1" xfId="0" applyFont="1" applyFill="1" applyBorder="1" applyProtection="1">
      <protection locked="0"/>
    </xf>
    <xf numFmtId="0" fontId="7" fillId="29" borderId="0" xfId="0" applyFont="1" applyFill="1" applyProtection="1">
      <protection hidden="1"/>
    </xf>
    <xf numFmtId="0" fontId="15" fillId="29" borderId="0" xfId="0" applyFont="1" applyFill="1" applyProtection="1">
      <protection hidden="1"/>
    </xf>
    <xf numFmtId="0" fontId="14" fillId="29" borderId="0" xfId="0" applyFont="1" applyFill="1" applyProtection="1">
      <protection hidden="1"/>
    </xf>
    <xf numFmtId="0" fontId="4" fillId="10" borderId="0" xfId="0" applyFont="1" applyFill="1" applyProtection="1">
      <protection hidden="1"/>
    </xf>
    <xf numFmtId="0" fontId="4" fillId="14" borderId="0" xfId="0" applyFont="1" applyFill="1" applyProtection="1">
      <protection hidden="1"/>
    </xf>
    <xf numFmtId="0" fontId="4" fillId="12" borderId="0" xfId="0" applyFont="1" applyFill="1" applyProtection="1">
      <protection hidden="1"/>
    </xf>
    <xf numFmtId="0" fontId="4" fillId="11" borderId="0" xfId="0" applyFont="1" applyFill="1" applyProtection="1">
      <protection hidden="1"/>
    </xf>
    <xf numFmtId="0" fontId="4" fillId="1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23" borderId="0" xfId="0" applyFont="1" applyFill="1" applyProtection="1">
      <protection hidden="1"/>
    </xf>
    <xf numFmtId="0" fontId="4" fillId="19" borderId="0" xfId="0" applyFont="1" applyFill="1" applyProtection="1">
      <protection hidden="1"/>
    </xf>
    <xf numFmtId="0" fontId="4" fillId="7" borderId="0" xfId="0" applyFont="1" applyFill="1" applyProtection="1">
      <protection hidden="1"/>
    </xf>
    <xf numFmtId="0" fontId="4" fillId="27" borderId="0" xfId="0" applyFont="1" applyFill="1" applyProtection="1">
      <protection hidden="1"/>
    </xf>
    <xf numFmtId="0" fontId="3" fillId="13" borderId="0" xfId="0" applyFont="1" applyFill="1" applyProtection="1">
      <protection hidden="1"/>
    </xf>
    <xf numFmtId="0" fontId="4" fillId="9" borderId="0" xfId="0" applyFont="1" applyFill="1" applyProtection="1">
      <protection hidden="1"/>
    </xf>
    <xf numFmtId="0" fontId="4" fillId="17" borderId="0" xfId="0" applyFont="1" applyFill="1" applyProtection="1">
      <protection hidden="1"/>
    </xf>
    <xf numFmtId="0" fontId="14" fillId="0" borderId="0" xfId="0" applyFont="1" applyFill="1" applyProtection="1">
      <protection hidden="1"/>
    </xf>
    <xf numFmtId="0" fontId="4" fillId="18" borderId="0" xfId="0" applyFont="1" applyFill="1" applyProtection="1">
      <protection hidden="1"/>
    </xf>
    <xf numFmtId="0" fontId="4" fillId="15" borderId="0" xfId="0" applyFont="1" applyFill="1" applyProtection="1">
      <protection hidden="1"/>
    </xf>
    <xf numFmtId="0" fontId="4" fillId="21" borderId="0" xfId="0" applyFont="1" applyFill="1" applyProtection="1">
      <protection hidden="1"/>
    </xf>
    <xf numFmtId="0" fontId="4" fillId="33" borderId="0" xfId="0" applyFont="1" applyFill="1" applyProtection="1">
      <protection hidden="1"/>
    </xf>
    <xf numFmtId="0" fontId="4" fillId="22" borderId="0" xfId="0" applyFont="1" applyFill="1" applyProtection="1">
      <protection hidden="1"/>
    </xf>
    <xf numFmtId="0" fontId="4" fillId="8" borderId="0" xfId="0" applyFont="1" applyFill="1" applyProtection="1">
      <protection hidden="1"/>
    </xf>
    <xf numFmtId="0" fontId="4" fillId="20" borderId="0" xfId="0" applyFont="1" applyFill="1" applyProtection="1">
      <protection hidden="1"/>
    </xf>
    <xf numFmtId="0" fontId="4" fillId="28" borderId="0" xfId="0" applyFont="1" applyFill="1" applyProtection="1">
      <protection hidden="1"/>
    </xf>
    <xf numFmtId="0" fontId="0" fillId="9" borderId="0" xfId="0" applyFill="1" applyProtection="1">
      <protection hidden="1"/>
    </xf>
    <xf numFmtId="0" fontId="4" fillId="30" borderId="0" xfId="0" applyFont="1" applyFill="1" applyProtection="1">
      <protection hidden="1"/>
    </xf>
    <xf numFmtId="0" fontId="19" fillId="0" borderId="0" xfId="0" applyFont="1"/>
    <xf numFmtId="0" fontId="19" fillId="3" borderId="0" xfId="0" applyFont="1" applyFill="1"/>
    <xf numFmtId="0" fontId="17" fillId="29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159BE"/>
      <color rgb="FFEDC3D6"/>
      <color rgb="FFA39125"/>
      <color rgb="FFDE6CCE"/>
      <color rgb="FFAD7FBB"/>
      <color rgb="FFE367A5"/>
      <color rgb="FFD377A5"/>
      <color rgb="FFE2548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219075</xdr:colOff>
      <xdr:row>48</xdr:row>
      <xdr:rowOff>66675</xdr:rowOff>
    </xdr:from>
    <xdr:to>
      <xdr:col>62</xdr:col>
      <xdr:colOff>152400</xdr:colOff>
      <xdr:row>78</xdr:row>
      <xdr:rowOff>142875</xdr:rowOff>
    </xdr:to>
    <xdr:sp macro="" textlink="">
      <xdr:nvSpPr>
        <xdr:cNvPr id="2" name="1 Forma libre"/>
        <xdr:cNvSpPr/>
      </xdr:nvSpPr>
      <xdr:spPr>
        <a:xfrm>
          <a:off x="5505450" y="9067800"/>
          <a:ext cx="4000500" cy="4724400"/>
        </a:xfrm>
        <a:custGeom>
          <a:avLst/>
          <a:gdLst>
            <a:gd name="connsiteX0" fmla="*/ 3362325 w 3362325"/>
            <a:gd name="connsiteY0" fmla="*/ 4705350 h 4705350"/>
            <a:gd name="connsiteX1" fmla="*/ 3267075 w 3362325"/>
            <a:gd name="connsiteY1" fmla="*/ 4686300 h 4705350"/>
            <a:gd name="connsiteX2" fmla="*/ 3209925 w 3362325"/>
            <a:gd name="connsiteY2" fmla="*/ 4648200 h 4705350"/>
            <a:gd name="connsiteX3" fmla="*/ 3152775 w 3362325"/>
            <a:gd name="connsiteY3" fmla="*/ 4610100 h 4705350"/>
            <a:gd name="connsiteX4" fmla="*/ 3114675 w 3362325"/>
            <a:gd name="connsiteY4" fmla="*/ 4591050 h 4705350"/>
            <a:gd name="connsiteX5" fmla="*/ 3086100 w 3362325"/>
            <a:gd name="connsiteY5" fmla="*/ 4581525 h 4705350"/>
            <a:gd name="connsiteX6" fmla="*/ 2971800 w 3362325"/>
            <a:gd name="connsiteY6" fmla="*/ 4505325 h 4705350"/>
            <a:gd name="connsiteX7" fmla="*/ 2914650 w 3362325"/>
            <a:gd name="connsiteY7" fmla="*/ 4486275 h 4705350"/>
            <a:gd name="connsiteX8" fmla="*/ 2886075 w 3362325"/>
            <a:gd name="connsiteY8" fmla="*/ 4476750 h 4705350"/>
            <a:gd name="connsiteX9" fmla="*/ 2857500 w 3362325"/>
            <a:gd name="connsiteY9" fmla="*/ 4457700 h 4705350"/>
            <a:gd name="connsiteX10" fmla="*/ 2819400 w 3362325"/>
            <a:gd name="connsiteY10" fmla="*/ 4438650 h 4705350"/>
            <a:gd name="connsiteX11" fmla="*/ 2790825 w 3362325"/>
            <a:gd name="connsiteY11" fmla="*/ 4410075 h 4705350"/>
            <a:gd name="connsiteX12" fmla="*/ 2752725 w 3362325"/>
            <a:gd name="connsiteY12" fmla="*/ 4391025 h 4705350"/>
            <a:gd name="connsiteX13" fmla="*/ 2724150 w 3362325"/>
            <a:gd name="connsiteY13" fmla="*/ 4371975 h 4705350"/>
            <a:gd name="connsiteX14" fmla="*/ 2657475 w 3362325"/>
            <a:gd name="connsiteY14" fmla="*/ 4324350 h 4705350"/>
            <a:gd name="connsiteX15" fmla="*/ 2628900 w 3362325"/>
            <a:gd name="connsiteY15" fmla="*/ 4314825 h 4705350"/>
            <a:gd name="connsiteX16" fmla="*/ 2600325 w 3362325"/>
            <a:gd name="connsiteY16" fmla="*/ 4295775 h 4705350"/>
            <a:gd name="connsiteX17" fmla="*/ 2590800 w 3362325"/>
            <a:gd name="connsiteY17" fmla="*/ 4267200 h 4705350"/>
            <a:gd name="connsiteX18" fmla="*/ 2571750 w 3362325"/>
            <a:gd name="connsiteY18" fmla="*/ 4238625 h 4705350"/>
            <a:gd name="connsiteX19" fmla="*/ 2552700 w 3362325"/>
            <a:gd name="connsiteY19" fmla="*/ 4200525 h 4705350"/>
            <a:gd name="connsiteX20" fmla="*/ 2514600 w 3362325"/>
            <a:gd name="connsiteY20" fmla="*/ 4143375 h 4705350"/>
            <a:gd name="connsiteX21" fmla="*/ 2457450 w 3362325"/>
            <a:gd name="connsiteY21" fmla="*/ 4057650 h 4705350"/>
            <a:gd name="connsiteX22" fmla="*/ 2447925 w 3362325"/>
            <a:gd name="connsiteY22" fmla="*/ 4029075 h 4705350"/>
            <a:gd name="connsiteX23" fmla="*/ 2409825 w 3362325"/>
            <a:gd name="connsiteY23" fmla="*/ 3971925 h 4705350"/>
            <a:gd name="connsiteX24" fmla="*/ 2400300 w 3362325"/>
            <a:gd name="connsiteY24" fmla="*/ 3943350 h 4705350"/>
            <a:gd name="connsiteX25" fmla="*/ 2352675 w 3362325"/>
            <a:gd name="connsiteY25" fmla="*/ 3876675 h 4705350"/>
            <a:gd name="connsiteX26" fmla="*/ 2324100 w 3362325"/>
            <a:gd name="connsiteY26" fmla="*/ 3790950 h 4705350"/>
            <a:gd name="connsiteX27" fmla="*/ 2305050 w 3362325"/>
            <a:gd name="connsiteY27" fmla="*/ 3724275 h 4705350"/>
            <a:gd name="connsiteX28" fmla="*/ 2286000 w 3362325"/>
            <a:gd name="connsiteY28" fmla="*/ 3695700 h 4705350"/>
            <a:gd name="connsiteX29" fmla="*/ 2276475 w 3362325"/>
            <a:gd name="connsiteY29" fmla="*/ 3657600 h 4705350"/>
            <a:gd name="connsiteX30" fmla="*/ 2266950 w 3362325"/>
            <a:gd name="connsiteY30" fmla="*/ 3629025 h 4705350"/>
            <a:gd name="connsiteX31" fmla="*/ 2238375 w 3362325"/>
            <a:gd name="connsiteY31" fmla="*/ 3514725 h 4705350"/>
            <a:gd name="connsiteX32" fmla="*/ 2219325 w 3362325"/>
            <a:gd name="connsiteY32" fmla="*/ 3486150 h 4705350"/>
            <a:gd name="connsiteX33" fmla="*/ 2209800 w 3362325"/>
            <a:gd name="connsiteY33" fmla="*/ 3457575 h 4705350"/>
            <a:gd name="connsiteX34" fmla="*/ 2143125 w 3362325"/>
            <a:gd name="connsiteY34" fmla="*/ 3381375 h 4705350"/>
            <a:gd name="connsiteX35" fmla="*/ 2124075 w 3362325"/>
            <a:gd name="connsiteY35" fmla="*/ 3352800 h 4705350"/>
            <a:gd name="connsiteX36" fmla="*/ 2114550 w 3362325"/>
            <a:gd name="connsiteY36" fmla="*/ 3324225 h 4705350"/>
            <a:gd name="connsiteX37" fmla="*/ 2076450 w 3362325"/>
            <a:gd name="connsiteY37" fmla="*/ 3267075 h 4705350"/>
            <a:gd name="connsiteX38" fmla="*/ 2047875 w 3362325"/>
            <a:gd name="connsiteY38" fmla="*/ 3248025 h 4705350"/>
            <a:gd name="connsiteX39" fmla="*/ 1971675 w 3362325"/>
            <a:gd name="connsiteY39" fmla="*/ 3181350 h 4705350"/>
            <a:gd name="connsiteX40" fmla="*/ 1914525 w 3362325"/>
            <a:gd name="connsiteY40" fmla="*/ 3162300 h 4705350"/>
            <a:gd name="connsiteX41" fmla="*/ 1828800 w 3362325"/>
            <a:gd name="connsiteY41" fmla="*/ 3171825 h 4705350"/>
            <a:gd name="connsiteX42" fmla="*/ 1800225 w 3362325"/>
            <a:gd name="connsiteY42" fmla="*/ 3200400 h 4705350"/>
            <a:gd name="connsiteX43" fmla="*/ 1771650 w 3362325"/>
            <a:gd name="connsiteY43" fmla="*/ 3219450 h 4705350"/>
            <a:gd name="connsiteX44" fmla="*/ 1752600 w 3362325"/>
            <a:gd name="connsiteY44" fmla="*/ 3276600 h 4705350"/>
            <a:gd name="connsiteX45" fmla="*/ 1724025 w 3362325"/>
            <a:gd name="connsiteY45" fmla="*/ 3409950 h 4705350"/>
            <a:gd name="connsiteX46" fmla="*/ 1695450 w 3362325"/>
            <a:gd name="connsiteY46" fmla="*/ 3419475 h 4705350"/>
            <a:gd name="connsiteX47" fmla="*/ 1571625 w 3362325"/>
            <a:gd name="connsiteY47" fmla="*/ 3409950 h 4705350"/>
            <a:gd name="connsiteX48" fmla="*/ 1514475 w 3362325"/>
            <a:gd name="connsiteY48" fmla="*/ 3371850 h 4705350"/>
            <a:gd name="connsiteX49" fmla="*/ 1457325 w 3362325"/>
            <a:gd name="connsiteY49" fmla="*/ 3324225 h 4705350"/>
            <a:gd name="connsiteX50" fmla="*/ 1400175 w 3362325"/>
            <a:gd name="connsiteY50" fmla="*/ 3286125 h 4705350"/>
            <a:gd name="connsiteX51" fmla="*/ 1343025 w 3362325"/>
            <a:gd name="connsiteY51" fmla="*/ 3228975 h 4705350"/>
            <a:gd name="connsiteX52" fmla="*/ 1295400 w 3362325"/>
            <a:gd name="connsiteY52" fmla="*/ 3181350 h 4705350"/>
            <a:gd name="connsiteX53" fmla="*/ 1228725 w 3362325"/>
            <a:gd name="connsiteY53" fmla="*/ 3086100 h 4705350"/>
            <a:gd name="connsiteX54" fmla="*/ 1200150 w 3362325"/>
            <a:gd name="connsiteY54" fmla="*/ 3057525 h 4705350"/>
            <a:gd name="connsiteX55" fmla="*/ 1152525 w 3362325"/>
            <a:gd name="connsiteY55" fmla="*/ 3009900 h 4705350"/>
            <a:gd name="connsiteX56" fmla="*/ 1133475 w 3362325"/>
            <a:gd name="connsiteY56" fmla="*/ 2981325 h 4705350"/>
            <a:gd name="connsiteX57" fmla="*/ 1076325 w 3362325"/>
            <a:gd name="connsiteY57" fmla="*/ 2943225 h 4705350"/>
            <a:gd name="connsiteX58" fmla="*/ 1057275 w 3362325"/>
            <a:gd name="connsiteY58" fmla="*/ 2914650 h 4705350"/>
            <a:gd name="connsiteX59" fmla="*/ 971550 w 3362325"/>
            <a:gd name="connsiteY59" fmla="*/ 2847975 h 4705350"/>
            <a:gd name="connsiteX60" fmla="*/ 904875 w 3362325"/>
            <a:gd name="connsiteY60" fmla="*/ 2762250 h 4705350"/>
            <a:gd name="connsiteX61" fmla="*/ 819150 w 3362325"/>
            <a:gd name="connsiteY61" fmla="*/ 2686050 h 4705350"/>
            <a:gd name="connsiteX62" fmla="*/ 800100 w 3362325"/>
            <a:gd name="connsiteY62" fmla="*/ 2657475 h 4705350"/>
            <a:gd name="connsiteX63" fmla="*/ 742950 w 3362325"/>
            <a:gd name="connsiteY63" fmla="*/ 2619375 h 4705350"/>
            <a:gd name="connsiteX64" fmla="*/ 685800 w 3362325"/>
            <a:gd name="connsiteY64" fmla="*/ 2581275 h 4705350"/>
            <a:gd name="connsiteX65" fmla="*/ 628650 w 3362325"/>
            <a:gd name="connsiteY65" fmla="*/ 2562225 h 4705350"/>
            <a:gd name="connsiteX66" fmla="*/ 619125 w 3362325"/>
            <a:gd name="connsiteY66" fmla="*/ 2533650 h 4705350"/>
            <a:gd name="connsiteX67" fmla="*/ 533400 w 3362325"/>
            <a:gd name="connsiteY67" fmla="*/ 2466975 h 4705350"/>
            <a:gd name="connsiteX68" fmla="*/ 504825 w 3362325"/>
            <a:gd name="connsiteY68" fmla="*/ 2438400 h 4705350"/>
            <a:gd name="connsiteX69" fmla="*/ 476250 w 3362325"/>
            <a:gd name="connsiteY69" fmla="*/ 2428875 h 4705350"/>
            <a:gd name="connsiteX70" fmla="*/ 457200 w 3362325"/>
            <a:gd name="connsiteY70" fmla="*/ 2400300 h 4705350"/>
            <a:gd name="connsiteX71" fmla="*/ 400050 w 3362325"/>
            <a:gd name="connsiteY71" fmla="*/ 2343150 h 4705350"/>
            <a:gd name="connsiteX72" fmla="*/ 371475 w 3362325"/>
            <a:gd name="connsiteY72" fmla="*/ 2314575 h 4705350"/>
            <a:gd name="connsiteX73" fmla="*/ 314325 w 3362325"/>
            <a:gd name="connsiteY73" fmla="*/ 2276475 h 4705350"/>
            <a:gd name="connsiteX74" fmla="*/ 266700 w 3362325"/>
            <a:gd name="connsiteY74" fmla="*/ 2219325 h 4705350"/>
            <a:gd name="connsiteX75" fmla="*/ 247650 w 3362325"/>
            <a:gd name="connsiteY75" fmla="*/ 2190750 h 4705350"/>
            <a:gd name="connsiteX76" fmla="*/ 209550 w 3362325"/>
            <a:gd name="connsiteY76" fmla="*/ 2152650 h 4705350"/>
            <a:gd name="connsiteX77" fmla="*/ 171450 w 3362325"/>
            <a:gd name="connsiteY77" fmla="*/ 2076450 h 4705350"/>
            <a:gd name="connsiteX78" fmla="*/ 152400 w 3362325"/>
            <a:gd name="connsiteY78" fmla="*/ 2047875 h 4705350"/>
            <a:gd name="connsiteX79" fmla="*/ 123825 w 3362325"/>
            <a:gd name="connsiteY79" fmla="*/ 1981200 h 4705350"/>
            <a:gd name="connsiteX80" fmla="*/ 114300 w 3362325"/>
            <a:gd name="connsiteY80" fmla="*/ 1943100 h 4705350"/>
            <a:gd name="connsiteX81" fmla="*/ 76200 w 3362325"/>
            <a:gd name="connsiteY81" fmla="*/ 1857375 h 4705350"/>
            <a:gd name="connsiteX82" fmla="*/ 47625 w 3362325"/>
            <a:gd name="connsiteY82" fmla="*/ 1743075 h 4705350"/>
            <a:gd name="connsiteX83" fmla="*/ 38100 w 3362325"/>
            <a:gd name="connsiteY83" fmla="*/ 1714500 h 4705350"/>
            <a:gd name="connsiteX84" fmla="*/ 28575 w 3362325"/>
            <a:gd name="connsiteY84" fmla="*/ 1638300 h 4705350"/>
            <a:gd name="connsiteX85" fmla="*/ 19050 w 3362325"/>
            <a:gd name="connsiteY85" fmla="*/ 1609725 h 4705350"/>
            <a:gd name="connsiteX86" fmla="*/ 9525 w 3362325"/>
            <a:gd name="connsiteY86" fmla="*/ 1562100 h 4705350"/>
            <a:gd name="connsiteX87" fmla="*/ 0 w 3362325"/>
            <a:gd name="connsiteY87" fmla="*/ 1524000 h 4705350"/>
            <a:gd name="connsiteX88" fmla="*/ 9525 w 3362325"/>
            <a:gd name="connsiteY88" fmla="*/ 1333500 h 4705350"/>
            <a:gd name="connsiteX89" fmla="*/ 28575 w 3362325"/>
            <a:gd name="connsiteY89" fmla="*/ 1276350 h 4705350"/>
            <a:gd name="connsiteX90" fmla="*/ 38100 w 3362325"/>
            <a:gd name="connsiteY90" fmla="*/ 1228725 h 4705350"/>
            <a:gd name="connsiteX91" fmla="*/ 47625 w 3362325"/>
            <a:gd name="connsiteY91" fmla="*/ 1162050 h 4705350"/>
            <a:gd name="connsiteX92" fmla="*/ 57150 w 3362325"/>
            <a:gd name="connsiteY92" fmla="*/ 1133475 h 4705350"/>
            <a:gd name="connsiteX93" fmla="*/ 76200 w 3362325"/>
            <a:gd name="connsiteY93" fmla="*/ 1038225 h 4705350"/>
            <a:gd name="connsiteX94" fmla="*/ 85725 w 3362325"/>
            <a:gd name="connsiteY94" fmla="*/ 1000125 h 4705350"/>
            <a:gd name="connsiteX95" fmla="*/ 95250 w 3362325"/>
            <a:gd name="connsiteY95" fmla="*/ 923925 h 4705350"/>
            <a:gd name="connsiteX96" fmla="*/ 104775 w 3362325"/>
            <a:gd name="connsiteY96" fmla="*/ 895350 h 4705350"/>
            <a:gd name="connsiteX97" fmla="*/ 114300 w 3362325"/>
            <a:gd name="connsiteY97" fmla="*/ 838200 h 4705350"/>
            <a:gd name="connsiteX98" fmla="*/ 123825 w 3362325"/>
            <a:gd name="connsiteY98" fmla="*/ 809625 h 4705350"/>
            <a:gd name="connsiteX99" fmla="*/ 133350 w 3362325"/>
            <a:gd name="connsiteY99" fmla="*/ 762000 h 4705350"/>
            <a:gd name="connsiteX100" fmla="*/ 123825 w 3362325"/>
            <a:gd name="connsiteY100" fmla="*/ 495300 h 4705350"/>
            <a:gd name="connsiteX101" fmla="*/ 114300 w 3362325"/>
            <a:gd name="connsiteY101" fmla="*/ 409575 h 4705350"/>
            <a:gd name="connsiteX102" fmla="*/ 95250 w 3362325"/>
            <a:gd name="connsiteY102" fmla="*/ 180975 h 4705350"/>
            <a:gd name="connsiteX103" fmla="*/ 85725 w 3362325"/>
            <a:gd name="connsiteY103" fmla="*/ 0 h 4705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</a:cxnLst>
          <a:rect l="l" t="t" r="r" b="b"/>
          <a:pathLst>
            <a:path w="3362325" h="4705350">
              <a:moveTo>
                <a:pt x="3362325" y="4705350"/>
              </a:moveTo>
              <a:lnTo>
                <a:pt x="3267075" y="4686300"/>
              </a:lnTo>
              <a:cubicBezTo>
                <a:pt x="3244624" y="4681810"/>
                <a:pt x="3228975" y="4660900"/>
                <a:pt x="3209925" y="4648200"/>
              </a:cubicBezTo>
              <a:lnTo>
                <a:pt x="3152775" y="4610100"/>
              </a:lnTo>
              <a:cubicBezTo>
                <a:pt x="3140961" y="4602224"/>
                <a:pt x="3127726" y="4596643"/>
                <a:pt x="3114675" y="4591050"/>
              </a:cubicBezTo>
              <a:cubicBezTo>
                <a:pt x="3105447" y="4587095"/>
                <a:pt x="3095625" y="4584700"/>
                <a:pt x="3086100" y="4581525"/>
              </a:cubicBezTo>
              <a:lnTo>
                <a:pt x="2971800" y="4505325"/>
              </a:lnTo>
              <a:cubicBezTo>
                <a:pt x="2955092" y="4494186"/>
                <a:pt x="2933700" y="4492625"/>
                <a:pt x="2914650" y="4486275"/>
              </a:cubicBezTo>
              <a:lnTo>
                <a:pt x="2886075" y="4476750"/>
              </a:lnTo>
              <a:cubicBezTo>
                <a:pt x="2876550" y="4470400"/>
                <a:pt x="2867439" y="4463380"/>
                <a:pt x="2857500" y="4457700"/>
              </a:cubicBezTo>
              <a:cubicBezTo>
                <a:pt x="2845172" y="4450655"/>
                <a:pt x="2830954" y="4446903"/>
                <a:pt x="2819400" y="4438650"/>
              </a:cubicBezTo>
              <a:cubicBezTo>
                <a:pt x="2808439" y="4430820"/>
                <a:pt x="2801786" y="4417905"/>
                <a:pt x="2790825" y="4410075"/>
              </a:cubicBezTo>
              <a:cubicBezTo>
                <a:pt x="2779271" y="4401822"/>
                <a:pt x="2765053" y="4398070"/>
                <a:pt x="2752725" y="4391025"/>
              </a:cubicBezTo>
              <a:cubicBezTo>
                <a:pt x="2742786" y="4385345"/>
                <a:pt x="2733465" y="4378629"/>
                <a:pt x="2724150" y="4371975"/>
              </a:cubicBezTo>
              <a:cubicBezTo>
                <a:pt x="2714083" y="4364784"/>
                <a:pt x="2672440" y="4331833"/>
                <a:pt x="2657475" y="4324350"/>
              </a:cubicBezTo>
              <a:cubicBezTo>
                <a:pt x="2648495" y="4319860"/>
                <a:pt x="2638425" y="4318000"/>
                <a:pt x="2628900" y="4314825"/>
              </a:cubicBezTo>
              <a:cubicBezTo>
                <a:pt x="2619375" y="4308475"/>
                <a:pt x="2607476" y="4304714"/>
                <a:pt x="2600325" y="4295775"/>
              </a:cubicBezTo>
              <a:cubicBezTo>
                <a:pt x="2594053" y="4287935"/>
                <a:pt x="2595290" y="4276180"/>
                <a:pt x="2590800" y="4267200"/>
              </a:cubicBezTo>
              <a:cubicBezTo>
                <a:pt x="2585680" y="4256961"/>
                <a:pt x="2577430" y="4248564"/>
                <a:pt x="2571750" y="4238625"/>
              </a:cubicBezTo>
              <a:cubicBezTo>
                <a:pt x="2564705" y="4226297"/>
                <a:pt x="2560005" y="4212701"/>
                <a:pt x="2552700" y="4200525"/>
              </a:cubicBezTo>
              <a:cubicBezTo>
                <a:pt x="2540920" y="4180892"/>
                <a:pt x="2527300" y="4162425"/>
                <a:pt x="2514600" y="4143375"/>
              </a:cubicBezTo>
              <a:lnTo>
                <a:pt x="2457450" y="4057650"/>
              </a:lnTo>
              <a:cubicBezTo>
                <a:pt x="2451881" y="4049296"/>
                <a:pt x="2452801" y="4037852"/>
                <a:pt x="2447925" y="4029075"/>
              </a:cubicBezTo>
              <a:cubicBezTo>
                <a:pt x="2436806" y="4009061"/>
                <a:pt x="2417065" y="3993645"/>
                <a:pt x="2409825" y="3971925"/>
              </a:cubicBezTo>
              <a:cubicBezTo>
                <a:pt x="2406650" y="3962400"/>
                <a:pt x="2405869" y="3951704"/>
                <a:pt x="2400300" y="3943350"/>
              </a:cubicBezTo>
              <a:cubicBezTo>
                <a:pt x="2323070" y="3827504"/>
                <a:pt x="2418453" y="4008231"/>
                <a:pt x="2352675" y="3876675"/>
              </a:cubicBezTo>
              <a:cubicBezTo>
                <a:pt x="2331801" y="3772305"/>
                <a:pt x="2357902" y="3881088"/>
                <a:pt x="2324100" y="3790950"/>
              </a:cubicBezTo>
              <a:cubicBezTo>
                <a:pt x="2314945" y="3766535"/>
                <a:pt x="2316564" y="3747302"/>
                <a:pt x="2305050" y="3724275"/>
              </a:cubicBezTo>
              <a:cubicBezTo>
                <a:pt x="2299930" y="3714036"/>
                <a:pt x="2292350" y="3705225"/>
                <a:pt x="2286000" y="3695700"/>
              </a:cubicBezTo>
              <a:cubicBezTo>
                <a:pt x="2282825" y="3683000"/>
                <a:pt x="2280071" y="3670187"/>
                <a:pt x="2276475" y="3657600"/>
              </a:cubicBezTo>
              <a:cubicBezTo>
                <a:pt x="2273717" y="3647946"/>
                <a:pt x="2269128" y="3638826"/>
                <a:pt x="2266950" y="3629025"/>
              </a:cubicBezTo>
              <a:cubicBezTo>
                <a:pt x="2259808" y="3596888"/>
                <a:pt x="2257622" y="3543595"/>
                <a:pt x="2238375" y="3514725"/>
              </a:cubicBezTo>
              <a:cubicBezTo>
                <a:pt x="2232025" y="3505200"/>
                <a:pt x="2224445" y="3496389"/>
                <a:pt x="2219325" y="3486150"/>
              </a:cubicBezTo>
              <a:cubicBezTo>
                <a:pt x="2214835" y="3477170"/>
                <a:pt x="2214676" y="3466352"/>
                <a:pt x="2209800" y="3457575"/>
              </a:cubicBezTo>
              <a:cubicBezTo>
                <a:pt x="2177116" y="3398744"/>
                <a:pt x="2184867" y="3409203"/>
                <a:pt x="2143125" y="3381375"/>
              </a:cubicBezTo>
              <a:cubicBezTo>
                <a:pt x="2136775" y="3371850"/>
                <a:pt x="2129195" y="3363039"/>
                <a:pt x="2124075" y="3352800"/>
              </a:cubicBezTo>
              <a:cubicBezTo>
                <a:pt x="2119585" y="3343820"/>
                <a:pt x="2119426" y="3333002"/>
                <a:pt x="2114550" y="3324225"/>
              </a:cubicBezTo>
              <a:cubicBezTo>
                <a:pt x="2103431" y="3304211"/>
                <a:pt x="2089150" y="3286125"/>
                <a:pt x="2076450" y="3267075"/>
              </a:cubicBezTo>
              <a:cubicBezTo>
                <a:pt x="2070100" y="3257550"/>
                <a:pt x="2057400" y="3254375"/>
                <a:pt x="2047875" y="3248025"/>
              </a:cubicBezTo>
              <a:cubicBezTo>
                <a:pt x="2025650" y="3214687"/>
                <a:pt x="2019300" y="3197225"/>
                <a:pt x="1971675" y="3181350"/>
              </a:cubicBezTo>
              <a:lnTo>
                <a:pt x="1914525" y="3162300"/>
              </a:lnTo>
              <a:cubicBezTo>
                <a:pt x="1885950" y="3165475"/>
                <a:pt x="1856075" y="3162733"/>
                <a:pt x="1828800" y="3171825"/>
              </a:cubicBezTo>
              <a:cubicBezTo>
                <a:pt x="1816021" y="3176085"/>
                <a:pt x="1810573" y="3191776"/>
                <a:pt x="1800225" y="3200400"/>
              </a:cubicBezTo>
              <a:cubicBezTo>
                <a:pt x="1791431" y="3207729"/>
                <a:pt x="1781175" y="3213100"/>
                <a:pt x="1771650" y="3219450"/>
              </a:cubicBezTo>
              <a:cubicBezTo>
                <a:pt x="1765300" y="3238500"/>
                <a:pt x="1754418" y="3256602"/>
                <a:pt x="1752600" y="3276600"/>
              </a:cubicBezTo>
              <a:cubicBezTo>
                <a:pt x="1750133" y="3303734"/>
                <a:pt x="1759885" y="3381262"/>
                <a:pt x="1724025" y="3409950"/>
              </a:cubicBezTo>
              <a:cubicBezTo>
                <a:pt x="1716185" y="3416222"/>
                <a:pt x="1704975" y="3416300"/>
                <a:pt x="1695450" y="3419475"/>
              </a:cubicBezTo>
              <a:cubicBezTo>
                <a:pt x="1654175" y="3416300"/>
                <a:pt x="1611659" y="3420485"/>
                <a:pt x="1571625" y="3409950"/>
              </a:cubicBezTo>
              <a:cubicBezTo>
                <a:pt x="1549484" y="3404123"/>
                <a:pt x="1533525" y="3384550"/>
                <a:pt x="1514475" y="3371850"/>
              </a:cubicBezTo>
              <a:cubicBezTo>
                <a:pt x="1412365" y="3303777"/>
                <a:pt x="1567334" y="3409788"/>
                <a:pt x="1457325" y="3324225"/>
              </a:cubicBezTo>
              <a:cubicBezTo>
                <a:pt x="1439253" y="3310169"/>
                <a:pt x="1416364" y="3302314"/>
                <a:pt x="1400175" y="3286125"/>
              </a:cubicBezTo>
              <a:cubicBezTo>
                <a:pt x="1381125" y="3267075"/>
                <a:pt x="1357969" y="3251391"/>
                <a:pt x="1343025" y="3228975"/>
              </a:cubicBezTo>
              <a:cubicBezTo>
                <a:pt x="1317625" y="3190875"/>
                <a:pt x="1333500" y="3206750"/>
                <a:pt x="1295400" y="3181350"/>
              </a:cubicBezTo>
              <a:cubicBezTo>
                <a:pt x="1253088" y="3124934"/>
                <a:pt x="1275631" y="3156459"/>
                <a:pt x="1228725" y="3086100"/>
              </a:cubicBezTo>
              <a:cubicBezTo>
                <a:pt x="1221253" y="3074892"/>
                <a:pt x="1208774" y="3067873"/>
                <a:pt x="1200150" y="3057525"/>
              </a:cubicBezTo>
              <a:cubicBezTo>
                <a:pt x="1160463" y="3009900"/>
                <a:pt x="1204913" y="3044825"/>
                <a:pt x="1152525" y="3009900"/>
              </a:cubicBezTo>
              <a:cubicBezTo>
                <a:pt x="1146175" y="3000375"/>
                <a:pt x="1142090" y="2988863"/>
                <a:pt x="1133475" y="2981325"/>
              </a:cubicBezTo>
              <a:cubicBezTo>
                <a:pt x="1116245" y="2966248"/>
                <a:pt x="1076325" y="2943225"/>
                <a:pt x="1076325" y="2943225"/>
              </a:cubicBezTo>
              <a:cubicBezTo>
                <a:pt x="1069975" y="2933700"/>
                <a:pt x="1065890" y="2922188"/>
                <a:pt x="1057275" y="2914650"/>
              </a:cubicBezTo>
              <a:cubicBezTo>
                <a:pt x="1007171" y="2870809"/>
                <a:pt x="1005575" y="2891721"/>
                <a:pt x="971550" y="2847975"/>
              </a:cubicBezTo>
              <a:cubicBezTo>
                <a:pt x="932422" y="2797668"/>
                <a:pt x="945848" y="2796394"/>
                <a:pt x="904875" y="2762250"/>
              </a:cubicBezTo>
              <a:cubicBezTo>
                <a:pt x="861929" y="2726462"/>
                <a:pt x="865462" y="2755518"/>
                <a:pt x="819150" y="2686050"/>
              </a:cubicBezTo>
              <a:cubicBezTo>
                <a:pt x="812800" y="2676525"/>
                <a:pt x="808715" y="2665013"/>
                <a:pt x="800100" y="2657475"/>
              </a:cubicBezTo>
              <a:cubicBezTo>
                <a:pt x="782870" y="2642398"/>
                <a:pt x="762000" y="2632075"/>
                <a:pt x="742950" y="2619375"/>
              </a:cubicBezTo>
              <a:lnTo>
                <a:pt x="685800" y="2581275"/>
              </a:lnTo>
              <a:cubicBezTo>
                <a:pt x="669092" y="2570136"/>
                <a:pt x="628650" y="2562225"/>
                <a:pt x="628650" y="2562225"/>
              </a:cubicBezTo>
              <a:cubicBezTo>
                <a:pt x="625475" y="2552700"/>
                <a:pt x="625289" y="2541575"/>
                <a:pt x="619125" y="2533650"/>
              </a:cubicBezTo>
              <a:cubicBezTo>
                <a:pt x="574150" y="2475825"/>
                <a:pt x="580350" y="2482625"/>
                <a:pt x="533400" y="2466975"/>
              </a:cubicBezTo>
              <a:cubicBezTo>
                <a:pt x="523875" y="2457450"/>
                <a:pt x="516033" y="2445872"/>
                <a:pt x="504825" y="2438400"/>
              </a:cubicBezTo>
              <a:cubicBezTo>
                <a:pt x="496471" y="2432831"/>
                <a:pt x="484090" y="2435147"/>
                <a:pt x="476250" y="2428875"/>
              </a:cubicBezTo>
              <a:cubicBezTo>
                <a:pt x="467311" y="2421724"/>
                <a:pt x="464805" y="2408856"/>
                <a:pt x="457200" y="2400300"/>
              </a:cubicBezTo>
              <a:cubicBezTo>
                <a:pt x="439302" y="2380164"/>
                <a:pt x="419100" y="2362200"/>
                <a:pt x="400050" y="2343150"/>
              </a:cubicBezTo>
              <a:cubicBezTo>
                <a:pt x="390525" y="2333625"/>
                <a:pt x="382683" y="2322047"/>
                <a:pt x="371475" y="2314575"/>
              </a:cubicBezTo>
              <a:lnTo>
                <a:pt x="314325" y="2276475"/>
              </a:lnTo>
              <a:cubicBezTo>
                <a:pt x="267027" y="2205529"/>
                <a:pt x="327816" y="2292664"/>
                <a:pt x="266700" y="2219325"/>
              </a:cubicBezTo>
              <a:cubicBezTo>
                <a:pt x="259371" y="2210531"/>
                <a:pt x="255100" y="2199442"/>
                <a:pt x="247650" y="2190750"/>
              </a:cubicBezTo>
              <a:cubicBezTo>
                <a:pt x="235961" y="2177113"/>
                <a:pt x="219513" y="2167594"/>
                <a:pt x="209550" y="2152650"/>
              </a:cubicBezTo>
              <a:cubicBezTo>
                <a:pt x="193798" y="2129021"/>
                <a:pt x="187202" y="2100079"/>
                <a:pt x="171450" y="2076450"/>
              </a:cubicBezTo>
              <a:lnTo>
                <a:pt x="152400" y="2047875"/>
              </a:lnTo>
              <a:cubicBezTo>
                <a:pt x="125054" y="1938492"/>
                <a:pt x="163292" y="2073290"/>
                <a:pt x="123825" y="1981200"/>
              </a:cubicBezTo>
              <a:cubicBezTo>
                <a:pt x="118668" y="1969168"/>
                <a:pt x="118062" y="1955639"/>
                <a:pt x="114300" y="1943100"/>
              </a:cubicBezTo>
              <a:cubicBezTo>
                <a:pt x="95752" y="1881273"/>
                <a:pt x="104039" y="1899133"/>
                <a:pt x="76200" y="1857375"/>
              </a:cubicBezTo>
              <a:lnTo>
                <a:pt x="47625" y="1743075"/>
              </a:lnTo>
              <a:cubicBezTo>
                <a:pt x="45190" y="1733335"/>
                <a:pt x="41275" y="1724025"/>
                <a:pt x="38100" y="1714500"/>
              </a:cubicBezTo>
              <a:cubicBezTo>
                <a:pt x="34925" y="1689100"/>
                <a:pt x="33154" y="1663485"/>
                <a:pt x="28575" y="1638300"/>
              </a:cubicBezTo>
              <a:cubicBezTo>
                <a:pt x="26779" y="1628422"/>
                <a:pt x="21485" y="1619465"/>
                <a:pt x="19050" y="1609725"/>
              </a:cubicBezTo>
              <a:cubicBezTo>
                <a:pt x="15123" y="1594019"/>
                <a:pt x="13037" y="1577904"/>
                <a:pt x="9525" y="1562100"/>
              </a:cubicBezTo>
              <a:cubicBezTo>
                <a:pt x="6685" y="1549321"/>
                <a:pt x="3175" y="1536700"/>
                <a:pt x="0" y="1524000"/>
              </a:cubicBezTo>
              <a:cubicBezTo>
                <a:pt x="3175" y="1460500"/>
                <a:pt x="2237" y="1396660"/>
                <a:pt x="9525" y="1333500"/>
              </a:cubicBezTo>
              <a:cubicBezTo>
                <a:pt x="11827" y="1313552"/>
                <a:pt x="22225" y="1295400"/>
                <a:pt x="28575" y="1276350"/>
              </a:cubicBezTo>
              <a:cubicBezTo>
                <a:pt x="33695" y="1260991"/>
                <a:pt x="35438" y="1244694"/>
                <a:pt x="38100" y="1228725"/>
              </a:cubicBezTo>
              <a:cubicBezTo>
                <a:pt x="41791" y="1206580"/>
                <a:pt x="43222" y="1184065"/>
                <a:pt x="47625" y="1162050"/>
              </a:cubicBezTo>
              <a:cubicBezTo>
                <a:pt x="49594" y="1152205"/>
                <a:pt x="54392" y="1143129"/>
                <a:pt x="57150" y="1133475"/>
              </a:cubicBezTo>
              <a:cubicBezTo>
                <a:pt x="71899" y="1081852"/>
                <a:pt x="63726" y="1100597"/>
                <a:pt x="76200" y="1038225"/>
              </a:cubicBezTo>
              <a:cubicBezTo>
                <a:pt x="78767" y="1025388"/>
                <a:pt x="83573" y="1013038"/>
                <a:pt x="85725" y="1000125"/>
              </a:cubicBezTo>
              <a:cubicBezTo>
                <a:pt x="89933" y="974876"/>
                <a:pt x="90671" y="949110"/>
                <a:pt x="95250" y="923925"/>
              </a:cubicBezTo>
              <a:cubicBezTo>
                <a:pt x="97046" y="914047"/>
                <a:pt x="102597" y="905151"/>
                <a:pt x="104775" y="895350"/>
              </a:cubicBezTo>
              <a:cubicBezTo>
                <a:pt x="108965" y="876497"/>
                <a:pt x="110110" y="857053"/>
                <a:pt x="114300" y="838200"/>
              </a:cubicBezTo>
              <a:cubicBezTo>
                <a:pt x="116478" y="828399"/>
                <a:pt x="121390" y="819365"/>
                <a:pt x="123825" y="809625"/>
              </a:cubicBezTo>
              <a:cubicBezTo>
                <a:pt x="127752" y="793919"/>
                <a:pt x="130175" y="777875"/>
                <a:pt x="133350" y="762000"/>
              </a:cubicBezTo>
              <a:cubicBezTo>
                <a:pt x="130175" y="673100"/>
                <a:pt x="128626" y="584127"/>
                <a:pt x="123825" y="495300"/>
              </a:cubicBezTo>
              <a:cubicBezTo>
                <a:pt x="122273" y="466591"/>
                <a:pt x="116212" y="438262"/>
                <a:pt x="114300" y="409575"/>
              </a:cubicBezTo>
              <a:cubicBezTo>
                <a:pt x="99296" y="184517"/>
                <a:pt x="126636" y="275132"/>
                <a:pt x="95250" y="180975"/>
              </a:cubicBezTo>
              <a:cubicBezTo>
                <a:pt x="80337" y="76583"/>
                <a:pt x="85725" y="136751"/>
                <a:pt x="85725" y="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24</xdr:col>
      <xdr:colOff>36472</xdr:colOff>
      <xdr:row>43</xdr:row>
      <xdr:rowOff>123825</xdr:rowOff>
    </xdr:from>
    <xdr:to>
      <xdr:col>32</xdr:col>
      <xdr:colOff>0</xdr:colOff>
      <xdr:row>66</xdr:row>
      <xdr:rowOff>123825</xdr:rowOff>
    </xdr:to>
    <xdr:sp macro="" textlink="">
      <xdr:nvSpPr>
        <xdr:cNvPr id="3" name="2 Forma libre"/>
        <xdr:cNvSpPr/>
      </xdr:nvSpPr>
      <xdr:spPr>
        <a:xfrm>
          <a:off x="3474997" y="8362950"/>
          <a:ext cx="1030328" cy="3495675"/>
        </a:xfrm>
        <a:custGeom>
          <a:avLst/>
          <a:gdLst>
            <a:gd name="connsiteX0" fmla="*/ 77828 w 1030328"/>
            <a:gd name="connsiteY0" fmla="*/ 3476625 h 3476625"/>
            <a:gd name="connsiteX1" fmla="*/ 11153 w 1030328"/>
            <a:gd name="connsiteY1" fmla="*/ 3400425 h 3476625"/>
            <a:gd name="connsiteX2" fmla="*/ 1628 w 1030328"/>
            <a:gd name="connsiteY2" fmla="*/ 3371850 h 3476625"/>
            <a:gd name="connsiteX3" fmla="*/ 11153 w 1030328"/>
            <a:gd name="connsiteY3" fmla="*/ 3248025 h 3476625"/>
            <a:gd name="connsiteX4" fmla="*/ 58778 w 1030328"/>
            <a:gd name="connsiteY4" fmla="*/ 3162300 h 3476625"/>
            <a:gd name="connsiteX5" fmla="*/ 106403 w 1030328"/>
            <a:gd name="connsiteY5" fmla="*/ 3114675 h 3476625"/>
            <a:gd name="connsiteX6" fmla="*/ 125453 w 1030328"/>
            <a:gd name="connsiteY6" fmla="*/ 3086100 h 3476625"/>
            <a:gd name="connsiteX7" fmla="*/ 154028 w 1030328"/>
            <a:gd name="connsiteY7" fmla="*/ 3067050 h 3476625"/>
            <a:gd name="connsiteX8" fmla="*/ 144503 w 1030328"/>
            <a:gd name="connsiteY8" fmla="*/ 2800350 h 3476625"/>
            <a:gd name="connsiteX9" fmla="*/ 115928 w 1030328"/>
            <a:gd name="connsiteY9" fmla="*/ 2743200 h 3476625"/>
            <a:gd name="connsiteX10" fmla="*/ 96878 w 1030328"/>
            <a:gd name="connsiteY10" fmla="*/ 2686050 h 3476625"/>
            <a:gd name="connsiteX11" fmla="*/ 77828 w 1030328"/>
            <a:gd name="connsiteY11" fmla="*/ 2571750 h 3476625"/>
            <a:gd name="connsiteX12" fmla="*/ 49253 w 1030328"/>
            <a:gd name="connsiteY12" fmla="*/ 2533650 h 3476625"/>
            <a:gd name="connsiteX13" fmla="*/ 30203 w 1030328"/>
            <a:gd name="connsiteY13" fmla="*/ 2495550 h 3476625"/>
            <a:gd name="connsiteX14" fmla="*/ 20678 w 1030328"/>
            <a:gd name="connsiteY14" fmla="*/ 2409825 h 3476625"/>
            <a:gd name="connsiteX15" fmla="*/ 11153 w 1030328"/>
            <a:gd name="connsiteY15" fmla="*/ 2371725 h 3476625"/>
            <a:gd name="connsiteX16" fmla="*/ 30203 w 1030328"/>
            <a:gd name="connsiteY16" fmla="*/ 2133600 h 3476625"/>
            <a:gd name="connsiteX17" fmla="*/ 39728 w 1030328"/>
            <a:gd name="connsiteY17" fmla="*/ 2095500 h 3476625"/>
            <a:gd name="connsiteX18" fmla="*/ 58778 w 1030328"/>
            <a:gd name="connsiteY18" fmla="*/ 2066925 h 3476625"/>
            <a:gd name="connsiteX19" fmla="*/ 96878 w 1030328"/>
            <a:gd name="connsiteY19" fmla="*/ 2009775 h 3476625"/>
            <a:gd name="connsiteX20" fmla="*/ 144503 w 1030328"/>
            <a:gd name="connsiteY20" fmla="*/ 1924050 h 3476625"/>
            <a:gd name="connsiteX21" fmla="*/ 173078 w 1030328"/>
            <a:gd name="connsiteY21" fmla="*/ 1905000 h 3476625"/>
            <a:gd name="connsiteX22" fmla="*/ 220703 w 1030328"/>
            <a:gd name="connsiteY22" fmla="*/ 1866900 h 3476625"/>
            <a:gd name="connsiteX23" fmla="*/ 277853 w 1030328"/>
            <a:gd name="connsiteY23" fmla="*/ 1828800 h 3476625"/>
            <a:gd name="connsiteX24" fmla="*/ 335003 w 1030328"/>
            <a:gd name="connsiteY24" fmla="*/ 1790700 h 3476625"/>
            <a:gd name="connsiteX25" fmla="*/ 392153 w 1030328"/>
            <a:gd name="connsiteY25" fmla="*/ 1771650 h 3476625"/>
            <a:gd name="connsiteX26" fmla="*/ 449303 w 1030328"/>
            <a:gd name="connsiteY26" fmla="*/ 1714500 h 3476625"/>
            <a:gd name="connsiteX27" fmla="*/ 477878 w 1030328"/>
            <a:gd name="connsiteY27" fmla="*/ 1685925 h 3476625"/>
            <a:gd name="connsiteX28" fmla="*/ 496928 w 1030328"/>
            <a:gd name="connsiteY28" fmla="*/ 1657350 h 3476625"/>
            <a:gd name="connsiteX29" fmla="*/ 506453 w 1030328"/>
            <a:gd name="connsiteY29" fmla="*/ 1628775 h 3476625"/>
            <a:gd name="connsiteX30" fmla="*/ 563603 w 1030328"/>
            <a:gd name="connsiteY30" fmla="*/ 1571625 h 3476625"/>
            <a:gd name="connsiteX31" fmla="*/ 630278 w 1030328"/>
            <a:gd name="connsiteY31" fmla="*/ 1514475 h 3476625"/>
            <a:gd name="connsiteX32" fmla="*/ 649328 w 1030328"/>
            <a:gd name="connsiteY32" fmla="*/ 1485900 h 3476625"/>
            <a:gd name="connsiteX33" fmla="*/ 677903 w 1030328"/>
            <a:gd name="connsiteY33" fmla="*/ 1457325 h 3476625"/>
            <a:gd name="connsiteX34" fmla="*/ 696953 w 1030328"/>
            <a:gd name="connsiteY34" fmla="*/ 1428750 h 3476625"/>
            <a:gd name="connsiteX35" fmla="*/ 725528 w 1030328"/>
            <a:gd name="connsiteY35" fmla="*/ 1409700 h 3476625"/>
            <a:gd name="connsiteX36" fmla="*/ 773153 w 1030328"/>
            <a:gd name="connsiteY36" fmla="*/ 1333500 h 3476625"/>
            <a:gd name="connsiteX37" fmla="*/ 811253 w 1030328"/>
            <a:gd name="connsiteY37" fmla="*/ 1276350 h 3476625"/>
            <a:gd name="connsiteX38" fmla="*/ 839828 w 1030328"/>
            <a:gd name="connsiteY38" fmla="*/ 1219200 h 3476625"/>
            <a:gd name="connsiteX39" fmla="*/ 849353 w 1030328"/>
            <a:gd name="connsiteY39" fmla="*/ 1190625 h 3476625"/>
            <a:gd name="connsiteX40" fmla="*/ 868403 w 1030328"/>
            <a:gd name="connsiteY40" fmla="*/ 1104900 h 3476625"/>
            <a:gd name="connsiteX41" fmla="*/ 877928 w 1030328"/>
            <a:gd name="connsiteY41" fmla="*/ 1066800 h 3476625"/>
            <a:gd name="connsiteX42" fmla="*/ 896978 w 1030328"/>
            <a:gd name="connsiteY42" fmla="*/ 1028700 h 3476625"/>
            <a:gd name="connsiteX43" fmla="*/ 906503 w 1030328"/>
            <a:gd name="connsiteY43" fmla="*/ 962025 h 3476625"/>
            <a:gd name="connsiteX44" fmla="*/ 916028 w 1030328"/>
            <a:gd name="connsiteY44" fmla="*/ 933450 h 3476625"/>
            <a:gd name="connsiteX45" fmla="*/ 925553 w 1030328"/>
            <a:gd name="connsiteY45" fmla="*/ 847725 h 3476625"/>
            <a:gd name="connsiteX46" fmla="*/ 935078 w 1030328"/>
            <a:gd name="connsiteY46" fmla="*/ 800100 h 3476625"/>
            <a:gd name="connsiteX47" fmla="*/ 925553 w 1030328"/>
            <a:gd name="connsiteY47" fmla="*/ 647700 h 3476625"/>
            <a:gd name="connsiteX48" fmla="*/ 906503 w 1030328"/>
            <a:gd name="connsiteY48" fmla="*/ 590550 h 3476625"/>
            <a:gd name="connsiteX49" fmla="*/ 896978 w 1030328"/>
            <a:gd name="connsiteY49" fmla="*/ 561975 h 3476625"/>
            <a:gd name="connsiteX50" fmla="*/ 887453 w 1030328"/>
            <a:gd name="connsiteY50" fmla="*/ 533400 h 3476625"/>
            <a:gd name="connsiteX51" fmla="*/ 877928 w 1030328"/>
            <a:gd name="connsiteY51" fmla="*/ 485775 h 3476625"/>
            <a:gd name="connsiteX52" fmla="*/ 868403 w 1030328"/>
            <a:gd name="connsiteY52" fmla="*/ 457200 h 3476625"/>
            <a:gd name="connsiteX53" fmla="*/ 868403 w 1030328"/>
            <a:gd name="connsiteY53" fmla="*/ 171450 h 3476625"/>
            <a:gd name="connsiteX54" fmla="*/ 887453 w 1030328"/>
            <a:gd name="connsiteY54" fmla="*/ 142875 h 3476625"/>
            <a:gd name="connsiteX55" fmla="*/ 944603 w 1030328"/>
            <a:gd name="connsiteY55" fmla="*/ 95250 h 3476625"/>
            <a:gd name="connsiteX56" fmla="*/ 963653 w 1030328"/>
            <a:gd name="connsiteY56" fmla="*/ 66675 h 3476625"/>
            <a:gd name="connsiteX57" fmla="*/ 1030328 w 1030328"/>
            <a:gd name="connsiteY57" fmla="*/ 0 h 3476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</a:cxnLst>
          <a:rect l="l" t="t" r="r" b="b"/>
          <a:pathLst>
            <a:path w="1030328" h="3476625">
              <a:moveTo>
                <a:pt x="77828" y="3476625"/>
              </a:moveTo>
              <a:cubicBezTo>
                <a:pt x="53000" y="3451797"/>
                <a:pt x="26905" y="3431928"/>
                <a:pt x="11153" y="3400425"/>
              </a:cubicBezTo>
              <a:cubicBezTo>
                <a:pt x="6663" y="3391445"/>
                <a:pt x="4803" y="3381375"/>
                <a:pt x="1628" y="3371850"/>
              </a:cubicBezTo>
              <a:cubicBezTo>
                <a:pt x="4803" y="3330575"/>
                <a:pt x="4697" y="3288915"/>
                <a:pt x="11153" y="3248025"/>
              </a:cubicBezTo>
              <a:cubicBezTo>
                <a:pt x="21811" y="3180525"/>
                <a:pt x="24491" y="3203444"/>
                <a:pt x="58778" y="3162300"/>
              </a:cubicBezTo>
              <a:cubicBezTo>
                <a:pt x="98465" y="3114675"/>
                <a:pt x="54015" y="3149600"/>
                <a:pt x="106403" y="3114675"/>
              </a:cubicBezTo>
              <a:cubicBezTo>
                <a:pt x="112753" y="3105150"/>
                <a:pt x="117358" y="3094195"/>
                <a:pt x="125453" y="3086100"/>
              </a:cubicBezTo>
              <a:cubicBezTo>
                <a:pt x="133548" y="3078005"/>
                <a:pt x="153267" y="3078472"/>
                <a:pt x="154028" y="3067050"/>
              </a:cubicBezTo>
              <a:cubicBezTo>
                <a:pt x="159945" y="2978290"/>
                <a:pt x="150230" y="2889122"/>
                <a:pt x="144503" y="2800350"/>
              </a:cubicBezTo>
              <a:cubicBezTo>
                <a:pt x="142537" y="2769873"/>
                <a:pt x="127802" y="2769915"/>
                <a:pt x="115928" y="2743200"/>
              </a:cubicBezTo>
              <a:cubicBezTo>
                <a:pt x="107773" y="2724850"/>
                <a:pt x="96878" y="2686050"/>
                <a:pt x="96878" y="2686050"/>
              </a:cubicBezTo>
              <a:cubicBezTo>
                <a:pt x="95436" y="2673069"/>
                <a:pt x="93235" y="2598712"/>
                <a:pt x="77828" y="2571750"/>
              </a:cubicBezTo>
              <a:cubicBezTo>
                <a:pt x="69952" y="2557967"/>
                <a:pt x="57667" y="2547112"/>
                <a:pt x="49253" y="2533650"/>
              </a:cubicBezTo>
              <a:cubicBezTo>
                <a:pt x="41728" y="2521609"/>
                <a:pt x="36553" y="2508250"/>
                <a:pt x="30203" y="2495550"/>
              </a:cubicBezTo>
              <a:cubicBezTo>
                <a:pt x="27028" y="2466975"/>
                <a:pt x="25050" y="2438242"/>
                <a:pt x="20678" y="2409825"/>
              </a:cubicBezTo>
              <a:cubicBezTo>
                <a:pt x="18687" y="2396886"/>
                <a:pt x="11153" y="2384816"/>
                <a:pt x="11153" y="2371725"/>
              </a:cubicBezTo>
              <a:cubicBezTo>
                <a:pt x="11153" y="2076918"/>
                <a:pt x="0" y="2239311"/>
                <a:pt x="30203" y="2133600"/>
              </a:cubicBezTo>
              <a:cubicBezTo>
                <a:pt x="33799" y="2121013"/>
                <a:pt x="34571" y="2107532"/>
                <a:pt x="39728" y="2095500"/>
              </a:cubicBezTo>
              <a:cubicBezTo>
                <a:pt x="44237" y="2084978"/>
                <a:pt x="53658" y="2077164"/>
                <a:pt x="58778" y="2066925"/>
              </a:cubicBezTo>
              <a:cubicBezTo>
                <a:pt x="86347" y="2011786"/>
                <a:pt x="42709" y="2063944"/>
                <a:pt x="96878" y="2009775"/>
              </a:cubicBezTo>
              <a:cubicBezTo>
                <a:pt x="113643" y="1959480"/>
                <a:pt x="100834" y="1989554"/>
                <a:pt x="144503" y="1924050"/>
              </a:cubicBezTo>
              <a:cubicBezTo>
                <a:pt x="150853" y="1914525"/>
                <a:pt x="163553" y="1911350"/>
                <a:pt x="173078" y="1905000"/>
              </a:cubicBezTo>
              <a:cubicBezTo>
                <a:pt x="227673" y="1823108"/>
                <a:pt x="154978" y="1919480"/>
                <a:pt x="220703" y="1866900"/>
              </a:cubicBezTo>
              <a:cubicBezTo>
                <a:pt x="280502" y="1819061"/>
                <a:pt x="190353" y="1850675"/>
                <a:pt x="277853" y="1828800"/>
              </a:cubicBezTo>
              <a:lnTo>
                <a:pt x="335003" y="1790700"/>
              </a:lnTo>
              <a:cubicBezTo>
                <a:pt x="351711" y="1779561"/>
                <a:pt x="392153" y="1771650"/>
                <a:pt x="392153" y="1771650"/>
              </a:cubicBezTo>
              <a:lnTo>
                <a:pt x="449303" y="1714500"/>
              </a:lnTo>
              <a:cubicBezTo>
                <a:pt x="458828" y="1704975"/>
                <a:pt x="470406" y="1697133"/>
                <a:pt x="477878" y="1685925"/>
              </a:cubicBezTo>
              <a:cubicBezTo>
                <a:pt x="484228" y="1676400"/>
                <a:pt x="491808" y="1667589"/>
                <a:pt x="496928" y="1657350"/>
              </a:cubicBezTo>
              <a:cubicBezTo>
                <a:pt x="501418" y="1648370"/>
                <a:pt x="500289" y="1636700"/>
                <a:pt x="506453" y="1628775"/>
              </a:cubicBezTo>
              <a:cubicBezTo>
                <a:pt x="522993" y="1607509"/>
                <a:pt x="542050" y="1587789"/>
                <a:pt x="563603" y="1571625"/>
              </a:cubicBezTo>
              <a:cubicBezTo>
                <a:pt x="591633" y="1550603"/>
                <a:pt x="608167" y="1541009"/>
                <a:pt x="630278" y="1514475"/>
              </a:cubicBezTo>
              <a:cubicBezTo>
                <a:pt x="637607" y="1505681"/>
                <a:pt x="641999" y="1494694"/>
                <a:pt x="649328" y="1485900"/>
              </a:cubicBezTo>
              <a:cubicBezTo>
                <a:pt x="657952" y="1475552"/>
                <a:pt x="669279" y="1467673"/>
                <a:pt x="677903" y="1457325"/>
              </a:cubicBezTo>
              <a:cubicBezTo>
                <a:pt x="685232" y="1448531"/>
                <a:pt x="688858" y="1436845"/>
                <a:pt x="696953" y="1428750"/>
              </a:cubicBezTo>
              <a:cubicBezTo>
                <a:pt x="705048" y="1420655"/>
                <a:pt x="716003" y="1416050"/>
                <a:pt x="725528" y="1409700"/>
              </a:cubicBezTo>
              <a:cubicBezTo>
                <a:pt x="757207" y="1346342"/>
                <a:pt x="729876" y="1395324"/>
                <a:pt x="773153" y="1333500"/>
              </a:cubicBezTo>
              <a:cubicBezTo>
                <a:pt x="786283" y="1314743"/>
                <a:pt x="804013" y="1298070"/>
                <a:pt x="811253" y="1276350"/>
              </a:cubicBezTo>
              <a:cubicBezTo>
                <a:pt x="835194" y="1204526"/>
                <a:pt x="802899" y="1293058"/>
                <a:pt x="839828" y="1219200"/>
              </a:cubicBezTo>
              <a:cubicBezTo>
                <a:pt x="844318" y="1210220"/>
                <a:pt x="846595" y="1200279"/>
                <a:pt x="849353" y="1190625"/>
              </a:cubicBezTo>
              <a:cubicBezTo>
                <a:pt x="860968" y="1149973"/>
                <a:pt x="858582" y="1149094"/>
                <a:pt x="868403" y="1104900"/>
              </a:cubicBezTo>
              <a:cubicBezTo>
                <a:pt x="871243" y="1092121"/>
                <a:pt x="873331" y="1079057"/>
                <a:pt x="877928" y="1066800"/>
              </a:cubicBezTo>
              <a:cubicBezTo>
                <a:pt x="882914" y="1053505"/>
                <a:pt x="890628" y="1041400"/>
                <a:pt x="896978" y="1028700"/>
              </a:cubicBezTo>
              <a:cubicBezTo>
                <a:pt x="900153" y="1006475"/>
                <a:pt x="902100" y="984040"/>
                <a:pt x="906503" y="962025"/>
              </a:cubicBezTo>
              <a:cubicBezTo>
                <a:pt x="908472" y="952180"/>
                <a:pt x="914377" y="943354"/>
                <a:pt x="916028" y="933450"/>
              </a:cubicBezTo>
              <a:cubicBezTo>
                <a:pt x="920755" y="905090"/>
                <a:pt x="921487" y="876187"/>
                <a:pt x="925553" y="847725"/>
              </a:cubicBezTo>
              <a:cubicBezTo>
                <a:pt x="927843" y="831698"/>
                <a:pt x="931903" y="815975"/>
                <a:pt x="935078" y="800100"/>
              </a:cubicBezTo>
              <a:cubicBezTo>
                <a:pt x="931903" y="749300"/>
                <a:pt x="932430" y="698132"/>
                <a:pt x="925553" y="647700"/>
              </a:cubicBezTo>
              <a:cubicBezTo>
                <a:pt x="922840" y="627804"/>
                <a:pt x="912853" y="609600"/>
                <a:pt x="906503" y="590550"/>
              </a:cubicBezTo>
              <a:lnTo>
                <a:pt x="896978" y="561975"/>
              </a:lnTo>
              <a:lnTo>
                <a:pt x="887453" y="533400"/>
              </a:lnTo>
              <a:cubicBezTo>
                <a:pt x="882333" y="518041"/>
                <a:pt x="881855" y="501481"/>
                <a:pt x="877928" y="485775"/>
              </a:cubicBezTo>
              <a:cubicBezTo>
                <a:pt x="875493" y="476035"/>
                <a:pt x="871578" y="466725"/>
                <a:pt x="868403" y="457200"/>
              </a:cubicBezTo>
              <a:cubicBezTo>
                <a:pt x="861146" y="348343"/>
                <a:pt x="850260" y="280307"/>
                <a:pt x="868403" y="171450"/>
              </a:cubicBezTo>
              <a:cubicBezTo>
                <a:pt x="870285" y="160158"/>
                <a:pt x="880124" y="151669"/>
                <a:pt x="887453" y="142875"/>
              </a:cubicBezTo>
              <a:cubicBezTo>
                <a:pt x="910372" y="115373"/>
                <a:pt x="916506" y="113981"/>
                <a:pt x="944603" y="95250"/>
              </a:cubicBezTo>
              <a:cubicBezTo>
                <a:pt x="950953" y="85725"/>
                <a:pt x="956048" y="75231"/>
                <a:pt x="963653" y="66675"/>
              </a:cubicBezTo>
              <a:lnTo>
                <a:pt x="1030328" y="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24</xdr:col>
      <xdr:colOff>36696</xdr:colOff>
      <xdr:row>63</xdr:row>
      <xdr:rowOff>76200</xdr:rowOff>
    </xdr:from>
    <xdr:to>
      <xdr:col>37</xdr:col>
      <xdr:colOff>28575</xdr:colOff>
      <xdr:row>66</xdr:row>
      <xdr:rowOff>5834</xdr:rowOff>
    </xdr:to>
    <xdr:sp macro="" textlink="">
      <xdr:nvSpPr>
        <xdr:cNvPr id="4" name="3 Forma libre"/>
        <xdr:cNvSpPr/>
      </xdr:nvSpPr>
      <xdr:spPr>
        <a:xfrm>
          <a:off x="3475221" y="11468100"/>
          <a:ext cx="1839729" cy="272534"/>
        </a:xfrm>
        <a:custGeom>
          <a:avLst/>
          <a:gdLst>
            <a:gd name="connsiteX0" fmla="*/ 1404 w 1725429"/>
            <a:gd name="connsiteY0" fmla="*/ 381000 h 386834"/>
            <a:gd name="connsiteX1" fmla="*/ 96654 w 1725429"/>
            <a:gd name="connsiteY1" fmla="*/ 342900 h 386834"/>
            <a:gd name="connsiteX2" fmla="*/ 153804 w 1725429"/>
            <a:gd name="connsiteY2" fmla="*/ 323850 h 386834"/>
            <a:gd name="connsiteX3" fmla="*/ 182379 w 1725429"/>
            <a:gd name="connsiteY3" fmla="*/ 314325 h 386834"/>
            <a:gd name="connsiteX4" fmla="*/ 239529 w 1725429"/>
            <a:gd name="connsiteY4" fmla="*/ 323850 h 386834"/>
            <a:gd name="connsiteX5" fmla="*/ 306204 w 1725429"/>
            <a:gd name="connsiteY5" fmla="*/ 314325 h 386834"/>
            <a:gd name="connsiteX6" fmla="*/ 382404 w 1725429"/>
            <a:gd name="connsiteY6" fmla="*/ 304800 h 386834"/>
            <a:gd name="connsiteX7" fmla="*/ 582429 w 1725429"/>
            <a:gd name="connsiteY7" fmla="*/ 314325 h 386834"/>
            <a:gd name="connsiteX8" fmla="*/ 611004 w 1725429"/>
            <a:gd name="connsiteY8" fmla="*/ 323850 h 386834"/>
            <a:gd name="connsiteX9" fmla="*/ 763404 w 1725429"/>
            <a:gd name="connsiteY9" fmla="*/ 333375 h 386834"/>
            <a:gd name="connsiteX10" fmla="*/ 801504 w 1725429"/>
            <a:gd name="connsiteY10" fmla="*/ 342900 h 386834"/>
            <a:gd name="connsiteX11" fmla="*/ 992004 w 1725429"/>
            <a:gd name="connsiteY11" fmla="*/ 323850 h 386834"/>
            <a:gd name="connsiteX12" fmla="*/ 1106304 w 1725429"/>
            <a:gd name="connsiteY12" fmla="*/ 304800 h 386834"/>
            <a:gd name="connsiteX13" fmla="*/ 1353954 w 1725429"/>
            <a:gd name="connsiteY13" fmla="*/ 295275 h 386834"/>
            <a:gd name="connsiteX14" fmla="*/ 1420629 w 1725429"/>
            <a:gd name="connsiteY14" fmla="*/ 257175 h 386834"/>
            <a:gd name="connsiteX15" fmla="*/ 1477779 w 1725429"/>
            <a:gd name="connsiteY15" fmla="*/ 238125 h 386834"/>
            <a:gd name="connsiteX16" fmla="*/ 1553979 w 1725429"/>
            <a:gd name="connsiteY16" fmla="*/ 171450 h 386834"/>
            <a:gd name="connsiteX17" fmla="*/ 1592079 w 1725429"/>
            <a:gd name="connsiteY17" fmla="*/ 133350 h 386834"/>
            <a:gd name="connsiteX18" fmla="*/ 1620654 w 1725429"/>
            <a:gd name="connsiteY18" fmla="*/ 114300 h 386834"/>
            <a:gd name="connsiteX19" fmla="*/ 1706379 w 1725429"/>
            <a:gd name="connsiteY19" fmla="*/ 28575 h 386834"/>
            <a:gd name="connsiteX20" fmla="*/ 1725429 w 1725429"/>
            <a:gd name="connsiteY20" fmla="*/ 0 h 3868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725429" h="386834">
              <a:moveTo>
                <a:pt x="1404" y="381000"/>
              </a:moveTo>
              <a:cubicBezTo>
                <a:pt x="97918" y="361697"/>
                <a:pt x="0" y="386834"/>
                <a:pt x="96654" y="342900"/>
              </a:cubicBezTo>
              <a:cubicBezTo>
                <a:pt x="114935" y="334591"/>
                <a:pt x="134754" y="330200"/>
                <a:pt x="153804" y="323850"/>
              </a:cubicBezTo>
              <a:lnTo>
                <a:pt x="182379" y="314325"/>
              </a:lnTo>
              <a:cubicBezTo>
                <a:pt x="201429" y="317500"/>
                <a:pt x="220216" y="323850"/>
                <a:pt x="239529" y="323850"/>
              </a:cubicBezTo>
              <a:cubicBezTo>
                <a:pt x="261980" y="323850"/>
                <a:pt x="283950" y="317292"/>
                <a:pt x="306204" y="314325"/>
              </a:cubicBezTo>
              <a:lnTo>
                <a:pt x="382404" y="304800"/>
              </a:lnTo>
              <a:cubicBezTo>
                <a:pt x="449079" y="307975"/>
                <a:pt x="515909" y="308782"/>
                <a:pt x="582429" y="314325"/>
              </a:cubicBezTo>
              <a:cubicBezTo>
                <a:pt x="592435" y="315159"/>
                <a:pt x="601019" y="322799"/>
                <a:pt x="611004" y="323850"/>
              </a:cubicBezTo>
              <a:cubicBezTo>
                <a:pt x="661623" y="329178"/>
                <a:pt x="712604" y="330200"/>
                <a:pt x="763404" y="333375"/>
              </a:cubicBezTo>
              <a:cubicBezTo>
                <a:pt x="776104" y="336550"/>
                <a:pt x="788413" y="342900"/>
                <a:pt x="801504" y="342900"/>
              </a:cubicBezTo>
              <a:cubicBezTo>
                <a:pt x="848107" y="342900"/>
                <a:pt x="940272" y="330317"/>
                <a:pt x="992004" y="323850"/>
              </a:cubicBezTo>
              <a:cubicBezTo>
                <a:pt x="1041324" y="307410"/>
                <a:pt x="1029301" y="309200"/>
                <a:pt x="1106304" y="304800"/>
              </a:cubicBezTo>
              <a:cubicBezTo>
                <a:pt x="1188780" y="300087"/>
                <a:pt x="1271404" y="298450"/>
                <a:pt x="1353954" y="295275"/>
              </a:cubicBezTo>
              <a:cubicBezTo>
                <a:pt x="1379729" y="278092"/>
                <a:pt x="1390417" y="269260"/>
                <a:pt x="1420629" y="257175"/>
              </a:cubicBezTo>
              <a:cubicBezTo>
                <a:pt x="1439273" y="249717"/>
                <a:pt x="1477779" y="238125"/>
                <a:pt x="1477779" y="238125"/>
              </a:cubicBezTo>
              <a:cubicBezTo>
                <a:pt x="1509529" y="190500"/>
                <a:pt x="1487304" y="215900"/>
                <a:pt x="1553979" y="171450"/>
              </a:cubicBezTo>
              <a:cubicBezTo>
                <a:pt x="1568923" y="161487"/>
                <a:pt x="1578442" y="145039"/>
                <a:pt x="1592079" y="133350"/>
              </a:cubicBezTo>
              <a:cubicBezTo>
                <a:pt x="1600771" y="125900"/>
                <a:pt x="1612098" y="121905"/>
                <a:pt x="1620654" y="114300"/>
              </a:cubicBezTo>
              <a:lnTo>
                <a:pt x="1706379" y="28575"/>
              </a:lnTo>
              <a:cubicBezTo>
                <a:pt x="1714474" y="20480"/>
                <a:pt x="1725429" y="0"/>
                <a:pt x="1725429" y="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61</xdr:col>
      <xdr:colOff>76200</xdr:colOff>
      <xdr:row>28</xdr:row>
      <xdr:rowOff>38100</xdr:rowOff>
    </xdr:from>
    <xdr:to>
      <xdr:col>76</xdr:col>
      <xdr:colOff>104775</xdr:colOff>
      <xdr:row>69</xdr:row>
      <xdr:rowOff>114300</xdr:rowOff>
    </xdr:to>
    <xdr:sp macro="" textlink="">
      <xdr:nvSpPr>
        <xdr:cNvPr id="5" name="4 Forma libre"/>
        <xdr:cNvSpPr/>
      </xdr:nvSpPr>
      <xdr:spPr>
        <a:xfrm>
          <a:off x="9296400" y="6019800"/>
          <a:ext cx="2152650" cy="6315075"/>
        </a:xfrm>
        <a:custGeom>
          <a:avLst/>
          <a:gdLst>
            <a:gd name="connsiteX0" fmla="*/ 57150 w 2028825"/>
            <a:gd name="connsiteY0" fmla="*/ 0 h 6391275"/>
            <a:gd name="connsiteX1" fmla="*/ 47625 w 2028825"/>
            <a:gd name="connsiteY1" fmla="*/ 228600 h 6391275"/>
            <a:gd name="connsiteX2" fmla="*/ 19050 w 2028825"/>
            <a:gd name="connsiteY2" fmla="*/ 285750 h 6391275"/>
            <a:gd name="connsiteX3" fmla="*/ 0 w 2028825"/>
            <a:gd name="connsiteY3" fmla="*/ 342900 h 6391275"/>
            <a:gd name="connsiteX4" fmla="*/ 9525 w 2028825"/>
            <a:gd name="connsiteY4" fmla="*/ 438150 h 6391275"/>
            <a:gd name="connsiteX5" fmla="*/ 47625 w 2028825"/>
            <a:gd name="connsiteY5" fmla="*/ 495300 h 6391275"/>
            <a:gd name="connsiteX6" fmla="*/ 57150 w 2028825"/>
            <a:gd name="connsiteY6" fmla="*/ 523875 h 6391275"/>
            <a:gd name="connsiteX7" fmla="*/ 114300 w 2028825"/>
            <a:gd name="connsiteY7" fmla="*/ 581025 h 6391275"/>
            <a:gd name="connsiteX8" fmla="*/ 171450 w 2028825"/>
            <a:gd name="connsiteY8" fmla="*/ 647700 h 6391275"/>
            <a:gd name="connsiteX9" fmla="*/ 190500 w 2028825"/>
            <a:gd name="connsiteY9" fmla="*/ 704850 h 6391275"/>
            <a:gd name="connsiteX10" fmla="*/ 209550 w 2028825"/>
            <a:gd name="connsiteY10" fmla="*/ 771525 h 6391275"/>
            <a:gd name="connsiteX11" fmla="*/ 200025 w 2028825"/>
            <a:gd name="connsiteY11" fmla="*/ 923925 h 6391275"/>
            <a:gd name="connsiteX12" fmla="*/ 171450 w 2028825"/>
            <a:gd name="connsiteY12" fmla="*/ 981075 h 6391275"/>
            <a:gd name="connsiteX13" fmla="*/ 142875 w 2028825"/>
            <a:gd name="connsiteY13" fmla="*/ 1066800 h 6391275"/>
            <a:gd name="connsiteX14" fmla="*/ 133350 w 2028825"/>
            <a:gd name="connsiteY14" fmla="*/ 1095375 h 6391275"/>
            <a:gd name="connsiteX15" fmla="*/ 114300 w 2028825"/>
            <a:gd name="connsiteY15" fmla="*/ 1171575 h 6391275"/>
            <a:gd name="connsiteX16" fmla="*/ 95250 w 2028825"/>
            <a:gd name="connsiteY16" fmla="*/ 1200150 h 6391275"/>
            <a:gd name="connsiteX17" fmla="*/ 85725 w 2028825"/>
            <a:gd name="connsiteY17" fmla="*/ 1257300 h 6391275"/>
            <a:gd name="connsiteX18" fmla="*/ 76200 w 2028825"/>
            <a:gd name="connsiteY18" fmla="*/ 1285875 h 6391275"/>
            <a:gd name="connsiteX19" fmla="*/ 85725 w 2028825"/>
            <a:gd name="connsiteY19" fmla="*/ 1447800 h 6391275"/>
            <a:gd name="connsiteX20" fmla="*/ 104775 w 2028825"/>
            <a:gd name="connsiteY20" fmla="*/ 1562100 h 6391275"/>
            <a:gd name="connsiteX21" fmla="*/ 123825 w 2028825"/>
            <a:gd name="connsiteY21" fmla="*/ 1590675 h 6391275"/>
            <a:gd name="connsiteX22" fmla="*/ 133350 w 2028825"/>
            <a:gd name="connsiteY22" fmla="*/ 1619250 h 6391275"/>
            <a:gd name="connsiteX23" fmla="*/ 161925 w 2028825"/>
            <a:gd name="connsiteY23" fmla="*/ 1647825 h 6391275"/>
            <a:gd name="connsiteX24" fmla="*/ 171450 w 2028825"/>
            <a:gd name="connsiteY24" fmla="*/ 1676400 h 6391275"/>
            <a:gd name="connsiteX25" fmla="*/ 171450 w 2028825"/>
            <a:gd name="connsiteY25" fmla="*/ 1885950 h 6391275"/>
            <a:gd name="connsiteX26" fmla="*/ 161925 w 2028825"/>
            <a:gd name="connsiteY26" fmla="*/ 1914525 h 6391275"/>
            <a:gd name="connsiteX27" fmla="*/ 152400 w 2028825"/>
            <a:gd name="connsiteY27" fmla="*/ 1971675 h 6391275"/>
            <a:gd name="connsiteX28" fmla="*/ 171450 w 2028825"/>
            <a:gd name="connsiteY28" fmla="*/ 2095500 h 6391275"/>
            <a:gd name="connsiteX29" fmla="*/ 190500 w 2028825"/>
            <a:gd name="connsiteY29" fmla="*/ 2124075 h 6391275"/>
            <a:gd name="connsiteX30" fmla="*/ 219075 w 2028825"/>
            <a:gd name="connsiteY30" fmla="*/ 2200275 h 6391275"/>
            <a:gd name="connsiteX31" fmla="*/ 238125 w 2028825"/>
            <a:gd name="connsiteY31" fmla="*/ 2228850 h 6391275"/>
            <a:gd name="connsiteX32" fmla="*/ 266700 w 2028825"/>
            <a:gd name="connsiteY32" fmla="*/ 2247900 h 6391275"/>
            <a:gd name="connsiteX33" fmla="*/ 323850 w 2028825"/>
            <a:gd name="connsiteY33" fmla="*/ 2333625 h 6391275"/>
            <a:gd name="connsiteX34" fmla="*/ 342900 w 2028825"/>
            <a:gd name="connsiteY34" fmla="*/ 2362200 h 6391275"/>
            <a:gd name="connsiteX35" fmla="*/ 371475 w 2028825"/>
            <a:gd name="connsiteY35" fmla="*/ 2371725 h 6391275"/>
            <a:gd name="connsiteX36" fmla="*/ 390525 w 2028825"/>
            <a:gd name="connsiteY36" fmla="*/ 2400300 h 6391275"/>
            <a:gd name="connsiteX37" fmla="*/ 457200 w 2028825"/>
            <a:gd name="connsiteY37" fmla="*/ 2438400 h 6391275"/>
            <a:gd name="connsiteX38" fmla="*/ 514350 w 2028825"/>
            <a:gd name="connsiteY38" fmla="*/ 2476500 h 6391275"/>
            <a:gd name="connsiteX39" fmla="*/ 571500 w 2028825"/>
            <a:gd name="connsiteY39" fmla="*/ 2514600 h 6391275"/>
            <a:gd name="connsiteX40" fmla="*/ 600075 w 2028825"/>
            <a:gd name="connsiteY40" fmla="*/ 2533650 h 6391275"/>
            <a:gd name="connsiteX41" fmla="*/ 647700 w 2028825"/>
            <a:gd name="connsiteY41" fmla="*/ 2581275 h 6391275"/>
            <a:gd name="connsiteX42" fmla="*/ 685800 w 2028825"/>
            <a:gd name="connsiteY42" fmla="*/ 2638425 h 6391275"/>
            <a:gd name="connsiteX43" fmla="*/ 695325 w 2028825"/>
            <a:gd name="connsiteY43" fmla="*/ 2667000 h 6391275"/>
            <a:gd name="connsiteX44" fmla="*/ 771525 w 2028825"/>
            <a:gd name="connsiteY44" fmla="*/ 2752725 h 6391275"/>
            <a:gd name="connsiteX45" fmla="*/ 800100 w 2028825"/>
            <a:gd name="connsiteY45" fmla="*/ 2857500 h 6391275"/>
            <a:gd name="connsiteX46" fmla="*/ 809625 w 2028825"/>
            <a:gd name="connsiteY46" fmla="*/ 2952750 h 6391275"/>
            <a:gd name="connsiteX47" fmla="*/ 828675 w 2028825"/>
            <a:gd name="connsiteY47" fmla="*/ 3019425 h 6391275"/>
            <a:gd name="connsiteX48" fmla="*/ 819150 w 2028825"/>
            <a:gd name="connsiteY48" fmla="*/ 3162300 h 6391275"/>
            <a:gd name="connsiteX49" fmla="*/ 790575 w 2028825"/>
            <a:gd name="connsiteY49" fmla="*/ 3219450 h 6391275"/>
            <a:gd name="connsiteX50" fmla="*/ 771525 w 2028825"/>
            <a:gd name="connsiteY50" fmla="*/ 3276600 h 6391275"/>
            <a:gd name="connsiteX51" fmla="*/ 742950 w 2028825"/>
            <a:gd name="connsiteY51" fmla="*/ 3362325 h 6391275"/>
            <a:gd name="connsiteX52" fmla="*/ 733425 w 2028825"/>
            <a:gd name="connsiteY52" fmla="*/ 3390900 h 6391275"/>
            <a:gd name="connsiteX53" fmla="*/ 742950 w 2028825"/>
            <a:gd name="connsiteY53" fmla="*/ 3581400 h 6391275"/>
            <a:gd name="connsiteX54" fmla="*/ 752475 w 2028825"/>
            <a:gd name="connsiteY54" fmla="*/ 3648075 h 6391275"/>
            <a:gd name="connsiteX55" fmla="*/ 771525 w 2028825"/>
            <a:gd name="connsiteY55" fmla="*/ 3676650 h 6391275"/>
            <a:gd name="connsiteX56" fmla="*/ 790575 w 2028825"/>
            <a:gd name="connsiteY56" fmla="*/ 3733800 h 6391275"/>
            <a:gd name="connsiteX57" fmla="*/ 800100 w 2028825"/>
            <a:gd name="connsiteY57" fmla="*/ 3762375 h 6391275"/>
            <a:gd name="connsiteX58" fmla="*/ 809625 w 2028825"/>
            <a:gd name="connsiteY58" fmla="*/ 3867150 h 6391275"/>
            <a:gd name="connsiteX59" fmla="*/ 828675 w 2028825"/>
            <a:gd name="connsiteY59" fmla="*/ 3895725 h 6391275"/>
            <a:gd name="connsiteX60" fmla="*/ 847725 w 2028825"/>
            <a:gd name="connsiteY60" fmla="*/ 3952875 h 6391275"/>
            <a:gd name="connsiteX61" fmla="*/ 857250 w 2028825"/>
            <a:gd name="connsiteY61" fmla="*/ 3981450 h 6391275"/>
            <a:gd name="connsiteX62" fmla="*/ 866775 w 2028825"/>
            <a:gd name="connsiteY62" fmla="*/ 4019550 h 6391275"/>
            <a:gd name="connsiteX63" fmla="*/ 885825 w 2028825"/>
            <a:gd name="connsiteY63" fmla="*/ 4076700 h 6391275"/>
            <a:gd name="connsiteX64" fmla="*/ 904875 w 2028825"/>
            <a:gd name="connsiteY64" fmla="*/ 4152900 h 6391275"/>
            <a:gd name="connsiteX65" fmla="*/ 923925 w 2028825"/>
            <a:gd name="connsiteY65" fmla="*/ 4210050 h 6391275"/>
            <a:gd name="connsiteX66" fmla="*/ 952500 w 2028825"/>
            <a:gd name="connsiteY66" fmla="*/ 4276725 h 6391275"/>
            <a:gd name="connsiteX67" fmla="*/ 962025 w 2028825"/>
            <a:gd name="connsiteY67" fmla="*/ 4324350 h 6391275"/>
            <a:gd name="connsiteX68" fmla="*/ 971550 w 2028825"/>
            <a:gd name="connsiteY68" fmla="*/ 4352925 h 6391275"/>
            <a:gd name="connsiteX69" fmla="*/ 1000125 w 2028825"/>
            <a:gd name="connsiteY69" fmla="*/ 4448175 h 6391275"/>
            <a:gd name="connsiteX70" fmla="*/ 1009650 w 2028825"/>
            <a:gd name="connsiteY70" fmla="*/ 4476750 h 6391275"/>
            <a:gd name="connsiteX71" fmla="*/ 1028700 w 2028825"/>
            <a:gd name="connsiteY71" fmla="*/ 4514850 h 6391275"/>
            <a:gd name="connsiteX72" fmla="*/ 1057275 w 2028825"/>
            <a:gd name="connsiteY72" fmla="*/ 4610100 h 6391275"/>
            <a:gd name="connsiteX73" fmla="*/ 1066800 w 2028825"/>
            <a:gd name="connsiteY73" fmla="*/ 4733925 h 6391275"/>
            <a:gd name="connsiteX74" fmla="*/ 1076325 w 2028825"/>
            <a:gd name="connsiteY74" fmla="*/ 4791075 h 6391275"/>
            <a:gd name="connsiteX75" fmla="*/ 1085850 w 2028825"/>
            <a:gd name="connsiteY75" fmla="*/ 5057775 h 6391275"/>
            <a:gd name="connsiteX76" fmla="*/ 1114425 w 2028825"/>
            <a:gd name="connsiteY76" fmla="*/ 5162550 h 6391275"/>
            <a:gd name="connsiteX77" fmla="*/ 1123950 w 2028825"/>
            <a:gd name="connsiteY77" fmla="*/ 5191125 h 6391275"/>
            <a:gd name="connsiteX78" fmla="*/ 1133475 w 2028825"/>
            <a:gd name="connsiteY78" fmla="*/ 5219700 h 6391275"/>
            <a:gd name="connsiteX79" fmla="*/ 1123950 w 2028825"/>
            <a:gd name="connsiteY79" fmla="*/ 5276850 h 6391275"/>
            <a:gd name="connsiteX80" fmla="*/ 1095375 w 2028825"/>
            <a:gd name="connsiteY80" fmla="*/ 5314950 h 6391275"/>
            <a:gd name="connsiteX81" fmla="*/ 1085850 w 2028825"/>
            <a:gd name="connsiteY81" fmla="*/ 5343525 h 6391275"/>
            <a:gd name="connsiteX82" fmla="*/ 1066800 w 2028825"/>
            <a:gd name="connsiteY82" fmla="*/ 5381625 h 6391275"/>
            <a:gd name="connsiteX83" fmla="*/ 1019175 w 2028825"/>
            <a:gd name="connsiteY83" fmla="*/ 5467350 h 6391275"/>
            <a:gd name="connsiteX84" fmla="*/ 1028700 w 2028825"/>
            <a:gd name="connsiteY84" fmla="*/ 5629275 h 6391275"/>
            <a:gd name="connsiteX85" fmla="*/ 1076325 w 2028825"/>
            <a:gd name="connsiteY85" fmla="*/ 5724525 h 6391275"/>
            <a:gd name="connsiteX86" fmla="*/ 1104900 w 2028825"/>
            <a:gd name="connsiteY86" fmla="*/ 5753100 h 6391275"/>
            <a:gd name="connsiteX87" fmla="*/ 1133475 w 2028825"/>
            <a:gd name="connsiteY87" fmla="*/ 5791200 h 6391275"/>
            <a:gd name="connsiteX88" fmla="*/ 1219200 w 2028825"/>
            <a:gd name="connsiteY88" fmla="*/ 5876925 h 6391275"/>
            <a:gd name="connsiteX89" fmla="*/ 1304925 w 2028825"/>
            <a:gd name="connsiteY89" fmla="*/ 5962650 h 6391275"/>
            <a:gd name="connsiteX90" fmla="*/ 1352550 w 2028825"/>
            <a:gd name="connsiteY90" fmla="*/ 6000750 h 6391275"/>
            <a:gd name="connsiteX91" fmla="*/ 1438275 w 2028825"/>
            <a:gd name="connsiteY91" fmla="*/ 6038850 h 6391275"/>
            <a:gd name="connsiteX92" fmla="*/ 1476375 w 2028825"/>
            <a:gd name="connsiteY92" fmla="*/ 6057900 h 6391275"/>
            <a:gd name="connsiteX93" fmla="*/ 1552575 w 2028825"/>
            <a:gd name="connsiteY93" fmla="*/ 6086475 h 6391275"/>
            <a:gd name="connsiteX94" fmla="*/ 1609725 w 2028825"/>
            <a:gd name="connsiteY94" fmla="*/ 6124575 h 6391275"/>
            <a:gd name="connsiteX95" fmla="*/ 1666875 w 2028825"/>
            <a:gd name="connsiteY95" fmla="*/ 6153150 h 6391275"/>
            <a:gd name="connsiteX96" fmla="*/ 1695450 w 2028825"/>
            <a:gd name="connsiteY96" fmla="*/ 6172200 h 6391275"/>
            <a:gd name="connsiteX97" fmla="*/ 1762125 w 2028825"/>
            <a:gd name="connsiteY97" fmla="*/ 6210300 h 6391275"/>
            <a:gd name="connsiteX98" fmla="*/ 1800225 w 2028825"/>
            <a:gd name="connsiteY98" fmla="*/ 6267450 h 6391275"/>
            <a:gd name="connsiteX99" fmla="*/ 1885950 w 2028825"/>
            <a:gd name="connsiteY99" fmla="*/ 6334125 h 6391275"/>
            <a:gd name="connsiteX100" fmla="*/ 1952625 w 2028825"/>
            <a:gd name="connsiteY100" fmla="*/ 6372225 h 6391275"/>
            <a:gd name="connsiteX101" fmla="*/ 2009775 w 2028825"/>
            <a:gd name="connsiteY101" fmla="*/ 6391275 h 6391275"/>
            <a:gd name="connsiteX102" fmla="*/ 2028825 w 2028825"/>
            <a:gd name="connsiteY102" fmla="*/ 6391275 h 6391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</a:cxnLst>
          <a:rect l="l" t="t" r="r" b="b"/>
          <a:pathLst>
            <a:path w="2028825" h="6391275">
              <a:moveTo>
                <a:pt x="57150" y="0"/>
              </a:moveTo>
              <a:cubicBezTo>
                <a:pt x="53975" y="76200"/>
                <a:pt x="53259" y="152542"/>
                <a:pt x="47625" y="228600"/>
              </a:cubicBezTo>
              <a:cubicBezTo>
                <a:pt x="45309" y="259864"/>
                <a:pt x="31322" y="258138"/>
                <a:pt x="19050" y="285750"/>
              </a:cubicBezTo>
              <a:cubicBezTo>
                <a:pt x="10895" y="304100"/>
                <a:pt x="0" y="342900"/>
                <a:pt x="0" y="342900"/>
              </a:cubicBezTo>
              <a:cubicBezTo>
                <a:pt x="3175" y="374650"/>
                <a:pt x="8" y="407694"/>
                <a:pt x="9525" y="438150"/>
              </a:cubicBezTo>
              <a:cubicBezTo>
                <a:pt x="16354" y="460003"/>
                <a:pt x="34925" y="476250"/>
                <a:pt x="47625" y="495300"/>
              </a:cubicBezTo>
              <a:cubicBezTo>
                <a:pt x="53194" y="503654"/>
                <a:pt x="50986" y="515950"/>
                <a:pt x="57150" y="523875"/>
              </a:cubicBezTo>
              <a:cubicBezTo>
                <a:pt x="73690" y="545141"/>
                <a:pt x="98136" y="559472"/>
                <a:pt x="114300" y="581025"/>
              </a:cubicBezTo>
              <a:cubicBezTo>
                <a:pt x="150957" y="629901"/>
                <a:pt x="131650" y="607900"/>
                <a:pt x="171450" y="647700"/>
              </a:cubicBezTo>
              <a:cubicBezTo>
                <a:pt x="177800" y="666750"/>
                <a:pt x="185630" y="685369"/>
                <a:pt x="190500" y="704850"/>
              </a:cubicBezTo>
              <a:cubicBezTo>
                <a:pt x="202460" y="752690"/>
                <a:pt x="195885" y="730531"/>
                <a:pt x="209550" y="771525"/>
              </a:cubicBezTo>
              <a:cubicBezTo>
                <a:pt x="206375" y="822325"/>
                <a:pt x="205353" y="873306"/>
                <a:pt x="200025" y="923925"/>
              </a:cubicBezTo>
              <a:cubicBezTo>
                <a:pt x="196431" y="958064"/>
                <a:pt x="185179" y="950185"/>
                <a:pt x="171450" y="981075"/>
              </a:cubicBezTo>
              <a:lnTo>
                <a:pt x="142875" y="1066800"/>
              </a:lnTo>
              <a:lnTo>
                <a:pt x="133350" y="1095375"/>
              </a:lnTo>
              <a:cubicBezTo>
                <a:pt x="125071" y="1120213"/>
                <a:pt x="128823" y="1149790"/>
                <a:pt x="114300" y="1171575"/>
              </a:cubicBezTo>
              <a:lnTo>
                <a:pt x="95250" y="1200150"/>
              </a:lnTo>
              <a:cubicBezTo>
                <a:pt x="92075" y="1219200"/>
                <a:pt x="89915" y="1238447"/>
                <a:pt x="85725" y="1257300"/>
              </a:cubicBezTo>
              <a:cubicBezTo>
                <a:pt x="83547" y="1267101"/>
                <a:pt x="76200" y="1275835"/>
                <a:pt x="76200" y="1285875"/>
              </a:cubicBezTo>
              <a:cubicBezTo>
                <a:pt x="76200" y="1339943"/>
                <a:pt x="81413" y="1393904"/>
                <a:pt x="85725" y="1447800"/>
              </a:cubicBezTo>
              <a:cubicBezTo>
                <a:pt x="86896" y="1462433"/>
                <a:pt x="94145" y="1537296"/>
                <a:pt x="104775" y="1562100"/>
              </a:cubicBezTo>
              <a:cubicBezTo>
                <a:pt x="109284" y="1572622"/>
                <a:pt x="118705" y="1580436"/>
                <a:pt x="123825" y="1590675"/>
              </a:cubicBezTo>
              <a:cubicBezTo>
                <a:pt x="128315" y="1599655"/>
                <a:pt x="127781" y="1610896"/>
                <a:pt x="133350" y="1619250"/>
              </a:cubicBezTo>
              <a:cubicBezTo>
                <a:pt x="140822" y="1630458"/>
                <a:pt x="152400" y="1638300"/>
                <a:pt x="161925" y="1647825"/>
              </a:cubicBezTo>
              <a:cubicBezTo>
                <a:pt x="165100" y="1657350"/>
                <a:pt x="169015" y="1666660"/>
                <a:pt x="171450" y="1676400"/>
              </a:cubicBezTo>
              <a:cubicBezTo>
                <a:pt x="191448" y="1756392"/>
                <a:pt x="182362" y="1776832"/>
                <a:pt x="171450" y="1885950"/>
              </a:cubicBezTo>
              <a:cubicBezTo>
                <a:pt x="170451" y="1895940"/>
                <a:pt x="164103" y="1904724"/>
                <a:pt x="161925" y="1914525"/>
              </a:cubicBezTo>
              <a:cubicBezTo>
                <a:pt x="157735" y="1933378"/>
                <a:pt x="155575" y="1952625"/>
                <a:pt x="152400" y="1971675"/>
              </a:cubicBezTo>
              <a:cubicBezTo>
                <a:pt x="155132" y="1998992"/>
                <a:pt x="154287" y="2061173"/>
                <a:pt x="171450" y="2095500"/>
              </a:cubicBezTo>
              <a:cubicBezTo>
                <a:pt x="176570" y="2105739"/>
                <a:pt x="184150" y="2114550"/>
                <a:pt x="190500" y="2124075"/>
              </a:cubicBezTo>
              <a:cubicBezTo>
                <a:pt x="200918" y="2165745"/>
                <a:pt x="196938" y="2161535"/>
                <a:pt x="219075" y="2200275"/>
              </a:cubicBezTo>
              <a:cubicBezTo>
                <a:pt x="224755" y="2210214"/>
                <a:pt x="230030" y="2220755"/>
                <a:pt x="238125" y="2228850"/>
              </a:cubicBezTo>
              <a:cubicBezTo>
                <a:pt x="246220" y="2236945"/>
                <a:pt x="257175" y="2241550"/>
                <a:pt x="266700" y="2247900"/>
              </a:cubicBezTo>
              <a:lnTo>
                <a:pt x="323850" y="2333625"/>
              </a:lnTo>
              <a:cubicBezTo>
                <a:pt x="330200" y="2343150"/>
                <a:pt x="332040" y="2358580"/>
                <a:pt x="342900" y="2362200"/>
              </a:cubicBezTo>
              <a:lnTo>
                <a:pt x="371475" y="2371725"/>
              </a:lnTo>
              <a:cubicBezTo>
                <a:pt x="377825" y="2381250"/>
                <a:pt x="382430" y="2392205"/>
                <a:pt x="390525" y="2400300"/>
              </a:cubicBezTo>
              <a:cubicBezTo>
                <a:pt x="407000" y="2416775"/>
                <a:pt x="438523" y="2427194"/>
                <a:pt x="457200" y="2438400"/>
              </a:cubicBezTo>
              <a:cubicBezTo>
                <a:pt x="476833" y="2450180"/>
                <a:pt x="495300" y="2463800"/>
                <a:pt x="514350" y="2476500"/>
              </a:cubicBezTo>
              <a:lnTo>
                <a:pt x="571500" y="2514600"/>
              </a:lnTo>
              <a:lnTo>
                <a:pt x="600075" y="2533650"/>
              </a:lnTo>
              <a:cubicBezTo>
                <a:pt x="676275" y="2647950"/>
                <a:pt x="558800" y="2479675"/>
                <a:pt x="647700" y="2581275"/>
              </a:cubicBezTo>
              <a:cubicBezTo>
                <a:pt x="662777" y="2598505"/>
                <a:pt x="678560" y="2616705"/>
                <a:pt x="685800" y="2638425"/>
              </a:cubicBezTo>
              <a:cubicBezTo>
                <a:pt x="688975" y="2647950"/>
                <a:pt x="689161" y="2659075"/>
                <a:pt x="695325" y="2667000"/>
              </a:cubicBezTo>
              <a:cubicBezTo>
                <a:pt x="717678" y="2695740"/>
                <a:pt x="755756" y="2717246"/>
                <a:pt x="771525" y="2752725"/>
              </a:cubicBezTo>
              <a:cubicBezTo>
                <a:pt x="784290" y="2781446"/>
                <a:pt x="795832" y="2825487"/>
                <a:pt x="800100" y="2857500"/>
              </a:cubicBezTo>
              <a:cubicBezTo>
                <a:pt x="804317" y="2889128"/>
                <a:pt x="805112" y="2921162"/>
                <a:pt x="809625" y="2952750"/>
              </a:cubicBezTo>
              <a:cubicBezTo>
                <a:pt x="812615" y="2973680"/>
                <a:pt x="821890" y="2999070"/>
                <a:pt x="828675" y="3019425"/>
              </a:cubicBezTo>
              <a:cubicBezTo>
                <a:pt x="825500" y="3067050"/>
                <a:pt x="824421" y="3114861"/>
                <a:pt x="819150" y="3162300"/>
              </a:cubicBezTo>
              <a:cubicBezTo>
                <a:pt x="815290" y="3197038"/>
                <a:pt x="804607" y="3187877"/>
                <a:pt x="790575" y="3219450"/>
              </a:cubicBezTo>
              <a:cubicBezTo>
                <a:pt x="782420" y="3237800"/>
                <a:pt x="777875" y="3257550"/>
                <a:pt x="771525" y="3276600"/>
              </a:cubicBezTo>
              <a:lnTo>
                <a:pt x="742950" y="3362325"/>
              </a:lnTo>
              <a:lnTo>
                <a:pt x="733425" y="3390900"/>
              </a:lnTo>
              <a:cubicBezTo>
                <a:pt x="736600" y="3454400"/>
                <a:pt x="738253" y="3517994"/>
                <a:pt x="742950" y="3581400"/>
              </a:cubicBezTo>
              <a:cubicBezTo>
                <a:pt x="744608" y="3603789"/>
                <a:pt x="746024" y="3626571"/>
                <a:pt x="752475" y="3648075"/>
              </a:cubicBezTo>
              <a:cubicBezTo>
                <a:pt x="755764" y="3659040"/>
                <a:pt x="766876" y="3666189"/>
                <a:pt x="771525" y="3676650"/>
              </a:cubicBezTo>
              <a:cubicBezTo>
                <a:pt x="779680" y="3695000"/>
                <a:pt x="784225" y="3714750"/>
                <a:pt x="790575" y="3733800"/>
              </a:cubicBezTo>
              <a:lnTo>
                <a:pt x="800100" y="3762375"/>
              </a:lnTo>
              <a:cubicBezTo>
                <a:pt x="803275" y="3797300"/>
                <a:pt x="802277" y="3832859"/>
                <a:pt x="809625" y="3867150"/>
              </a:cubicBezTo>
              <a:cubicBezTo>
                <a:pt x="812024" y="3878344"/>
                <a:pt x="824026" y="3885264"/>
                <a:pt x="828675" y="3895725"/>
              </a:cubicBezTo>
              <a:cubicBezTo>
                <a:pt x="836830" y="3914075"/>
                <a:pt x="841375" y="3933825"/>
                <a:pt x="847725" y="3952875"/>
              </a:cubicBezTo>
              <a:lnTo>
                <a:pt x="857250" y="3981450"/>
              </a:lnTo>
              <a:cubicBezTo>
                <a:pt x="861390" y="3993869"/>
                <a:pt x="863013" y="4007011"/>
                <a:pt x="866775" y="4019550"/>
              </a:cubicBezTo>
              <a:cubicBezTo>
                <a:pt x="872545" y="4038784"/>
                <a:pt x="880955" y="4057219"/>
                <a:pt x="885825" y="4076700"/>
              </a:cubicBezTo>
              <a:cubicBezTo>
                <a:pt x="892175" y="4102100"/>
                <a:pt x="896596" y="4128062"/>
                <a:pt x="904875" y="4152900"/>
              </a:cubicBezTo>
              <a:cubicBezTo>
                <a:pt x="911225" y="4171950"/>
                <a:pt x="919055" y="4190569"/>
                <a:pt x="923925" y="4210050"/>
              </a:cubicBezTo>
              <a:cubicBezTo>
                <a:pt x="936226" y="4259256"/>
                <a:pt x="926188" y="4237258"/>
                <a:pt x="952500" y="4276725"/>
              </a:cubicBezTo>
              <a:cubicBezTo>
                <a:pt x="955675" y="4292600"/>
                <a:pt x="958098" y="4308644"/>
                <a:pt x="962025" y="4324350"/>
              </a:cubicBezTo>
              <a:cubicBezTo>
                <a:pt x="964460" y="4334090"/>
                <a:pt x="968792" y="4343271"/>
                <a:pt x="971550" y="4352925"/>
              </a:cubicBezTo>
              <a:cubicBezTo>
                <a:pt x="1000340" y="4453692"/>
                <a:pt x="954854" y="4312362"/>
                <a:pt x="1000125" y="4448175"/>
              </a:cubicBezTo>
              <a:cubicBezTo>
                <a:pt x="1003300" y="4457700"/>
                <a:pt x="1005160" y="4467770"/>
                <a:pt x="1009650" y="4476750"/>
              </a:cubicBezTo>
              <a:cubicBezTo>
                <a:pt x="1016000" y="4489450"/>
                <a:pt x="1023427" y="4501667"/>
                <a:pt x="1028700" y="4514850"/>
              </a:cubicBezTo>
              <a:cubicBezTo>
                <a:pt x="1044160" y="4553499"/>
                <a:pt x="1047919" y="4572676"/>
                <a:pt x="1057275" y="4610100"/>
              </a:cubicBezTo>
              <a:cubicBezTo>
                <a:pt x="1060450" y="4651375"/>
                <a:pt x="1062466" y="4692756"/>
                <a:pt x="1066800" y="4733925"/>
              </a:cubicBezTo>
              <a:cubicBezTo>
                <a:pt x="1068822" y="4753132"/>
                <a:pt x="1075191" y="4771796"/>
                <a:pt x="1076325" y="4791075"/>
              </a:cubicBezTo>
              <a:cubicBezTo>
                <a:pt x="1081549" y="4879878"/>
                <a:pt x="1080469" y="4968981"/>
                <a:pt x="1085850" y="5057775"/>
              </a:cubicBezTo>
              <a:cubicBezTo>
                <a:pt x="1087845" y="5090685"/>
                <a:pt x="1104480" y="5132716"/>
                <a:pt x="1114425" y="5162550"/>
              </a:cubicBezTo>
              <a:lnTo>
                <a:pt x="1123950" y="5191125"/>
              </a:lnTo>
              <a:lnTo>
                <a:pt x="1133475" y="5219700"/>
              </a:lnTo>
              <a:cubicBezTo>
                <a:pt x="1130300" y="5238750"/>
                <a:pt x="1131123" y="5258919"/>
                <a:pt x="1123950" y="5276850"/>
              </a:cubicBezTo>
              <a:cubicBezTo>
                <a:pt x="1118054" y="5291590"/>
                <a:pt x="1103251" y="5301167"/>
                <a:pt x="1095375" y="5314950"/>
              </a:cubicBezTo>
              <a:cubicBezTo>
                <a:pt x="1090394" y="5323667"/>
                <a:pt x="1089805" y="5334297"/>
                <a:pt x="1085850" y="5343525"/>
              </a:cubicBezTo>
              <a:cubicBezTo>
                <a:pt x="1080257" y="5356576"/>
                <a:pt x="1074105" y="5369449"/>
                <a:pt x="1066800" y="5381625"/>
              </a:cubicBezTo>
              <a:cubicBezTo>
                <a:pt x="1017672" y="5463505"/>
                <a:pt x="1038334" y="5409873"/>
                <a:pt x="1019175" y="5467350"/>
              </a:cubicBezTo>
              <a:cubicBezTo>
                <a:pt x="1022350" y="5521325"/>
                <a:pt x="1023574" y="5575450"/>
                <a:pt x="1028700" y="5629275"/>
              </a:cubicBezTo>
              <a:cubicBezTo>
                <a:pt x="1032096" y="5664937"/>
                <a:pt x="1051394" y="5699594"/>
                <a:pt x="1076325" y="5724525"/>
              </a:cubicBezTo>
              <a:cubicBezTo>
                <a:pt x="1085850" y="5734050"/>
                <a:pt x="1096134" y="5742873"/>
                <a:pt x="1104900" y="5753100"/>
              </a:cubicBezTo>
              <a:cubicBezTo>
                <a:pt x="1115231" y="5765153"/>
                <a:pt x="1122855" y="5779400"/>
                <a:pt x="1133475" y="5791200"/>
              </a:cubicBezTo>
              <a:lnTo>
                <a:pt x="1219200" y="5876925"/>
              </a:lnTo>
              <a:lnTo>
                <a:pt x="1304925" y="5962650"/>
              </a:lnTo>
              <a:cubicBezTo>
                <a:pt x="1348009" y="6005734"/>
                <a:pt x="1296920" y="5982207"/>
                <a:pt x="1352550" y="6000750"/>
              </a:cubicBezTo>
              <a:cubicBezTo>
                <a:pt x="1397833" y="6030939"/>
                <a:pt x="1370265" y="6016180"/>
                <a:pt x="1438275" y="6038850"/>
              </a:cubicBezTo>
              <a:cubicBezTo>
                <a:pt x="1451745" y="6043340"/>
                <a:pt x="1463400" y="6052133"/>
                <a:pt x="1476375" y="6057900"/>
              </a:cubicBezTo>
              <a:cubicBezTo>
                <a:pt x="1510543" y="6073086"/>
                <a:pt x="1521156" y="6076002"/>
                <a:pt x="1552575" y="6086475"/>
              </a:cubicBezTo>
              <a:cubicBezTo>
                <a:pt x="1606744" y="6140644"/>
                <a:pt x="1554586" y="6097006"/>
                <a:pt x="1609725" y="6124575"/>
              </a:cubicBezTo>
              <a:cubicBezTo>
                <a:pt x="1683583" y="6161504"/>
                <a:pt x="1595051" y="6129209"/>
                <a:pt x="1666875" y="6153150"/>
              </a:cubicBezTo>
              <a:cubicBezTo>
                <a:pt x="1676400" y="6159500"/>
                <a:pt x="1685211" y="6167080"/>
                <a:pt x="1695450" y="6172200"/>
              </a:cubicBezTo>
              <a:cubicBezTo>
                <a:pt x="1733216" y="6191083"/>
                <a:pt x="1725274" y="6168842"/>
                <a:pt x="1762125" y="6210300"/>
              </a:cubicBezTo>
              <a:cubicBezTo>
                <a:pt x="1777336" y="6227412"/>
                <a:pt x="1787525" y="6248400"/>
                <a:pt x="1800225" y="6267450"/>
              </a:cubicBezTo>
              <a:cubicBezTo>
                <a:pt x="1818131" y="6294309"/>
                <a:pt x="1863243" y="6318987"/>
                <a:pt x="1885950" y="6334125"/>
              </a:cubicBezTo>
              <a:cubicBezTo>
                <a:pt x="1911725" y="6351308"/>
                <a:pt x="1922413" y="6360140"/>
                <a:pt x="1952625" y="6372225"/>
              </a:cubicBezTo>
              <a:cubicBezTo>
                <a:pt x="1971269" y="6379683"/>
                <a:pt x="1989695" y="6391275"/>
                <a:pt x="2009775" y="6391275"/>
              </a:cubicBezTo>
              <a:lnTo>
                <a:pt x="2028825" y="6391275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67</xdr:col>
      <xdr:colOff>19050</xdr:colOff>
      <xdr:row>38</xdr:row>
      <xdr:rowOff>142874</xdr:rowOff>
    </xdr:from>
    <xdr:to>
      <xdr:col>94</xdr:col>
      <xdr:colOff>9525</xdr:colOff>
      <xdr:row>52</xdr:row>
      <xdr:rowOff>123824</xdr:rowOff>
    </xdr:to>
    <xdr:sp macro="" textlink="">
      <xdr:nvSpPr>
        <xdr:cNvPr id="6" name="5 Forma libre"/>
        <xdr:cNvSpPr/>
      </xdr:nvSpPr>
      <xdr:spPr>
        <a:xfrm>
          <a:off x="10163175" y="7619999"/>
          <a:ext cx="3648075" cy="2219325"/>
        </a:xfrm>
        <a:custGeom>
          <a:avLst/>
          <a:gdLst>
            <a:gd name="connsiteX0" fmla="*/ 3362325 w 3362325"/>
            <a:gd name="connsiteY0" fmla="*/ 0 h 2059645"/>
            <a:gd name="connsiteX1" fmla="*/ 3238500 w 3362325"/>
            <a:gd name="connsiteY1" fmla="*/ 28575 h 2059645"/>
            <a:gd name="connsiteX2" fmla="*/ 3190875 w 3362325"/>
            <a:gd name="connsiteY2" fmla="*/ 38100 h 2059645"/>
            <a:gd name="connsiteX3" fmla="*/ 3114675 w 3362325"/>
            <a:gd name="connsiteY3" fmla="*/ 57150 h 2059645"/>
            <a:gd name="connsiteX4" fmla="*/ 3009900 w 3362325"/>
            <a:gd name="connsiteY4" fmla="*/ 85725 h 2059645"/>
            <a:gd name="connsiteX5" fmla="*/ 2981325 w 3362325"/>
            <a:gd name="connsiteY5" fmla="*/ 95250 h 2059645"/>
            <a:gd name="connsiteX6" fmla="*/ 2943225 w 3362325"/>
            <a:gd name="connsiteY6" fmla="*/ 142875 h 2059645"/>
            <a:gd name="connsiteX7" fmla="*/ 2914650 w 3362325"/>
            <a:gd name="connsiteY7" fmla="*/ 171450 h 2059645"/>
            <a:gd name="connsiteX8" fmla="*/ 2867025 w 3362325"/>
            <a:gd name="connsiteY8" fmla="*/ 219075 h 2059645"/>
            <a:gd name="connsiteX9" fmla="*/ 2847975 w 3362325"/>
            <a:gd name="connsiteY9" fmla="*/ 257175 h 2059645"/>
            <a:gd name="connsiteX10" fmla="*/ 2819400 w 3362325"/>
            <a:gd name="connsiteY10" fmla="*/ 266700 h 2059645"/>
            <a:gd name="connsiteX11" fmla="*/ 2790825 w 3362325"/>
            <a:gd name="connsiteY11" fmla="*/ 285750 h 2059645"/>
            <a:gd name="connsiteX12" fmla="*/ 2762250 w 3362325"/>
            <a:gd name="connsiteY12" fmla="*/ 314325 h 2059645"/>
            <a:gd name="connsiteX13" fmla="*/ 2676525 w 3362325"/>
            <a:gd name="connsiteY13" fmla="*/ 371475 h 2059645"/>
            <a:gd name="connsiteX14" fmla="*/ 2647950 w 3362325"/>
            <a:gd name="connsiteY14" fmla="*/ 381000 h 2059645"/>
            <a:gd name="connsiteX15" fmla="*/ 2562225 w 3362325"/>
            <a:gd name="connsiteY15" fmla="*/ 438150 h 2059645"/>
            <a:gd name="connsiteX16" fmla="*/ 2533650 w 3362325"/>
            <a:gd name="connsiteY16" fmla="*/ 457200 h 2059645"/>
            <a:gd name="connsiteX17" fmla="*/ 2486025 w 3362325"/>
            <a:gd name="connsiteY17" fmla="*/ 495300 h 2059645"/>
            <a:gd name="connsiteX18" fmla="*/ 2428875 w 3362325"/>
            <a:gd name="connsiteY18" fmla="*/ 552450 h 2059645"/>
            <a:gd name="connsiteX19" fmla="*/ 2400300 w 3362325"/>
            <a:gd name="connsiteY19" fmla="*/ 571500 h 2059645"/>
            <a:gd name="connsiteX20" fmla="*/ 2343150 w 3362325"/>
            <a:gd name="connsiteY20" fmla="*/ 657225 h 2059645"/>
            <a:gd name="connsiteX21" fmla="*/ 2333625 w 3362325"/>
            <a:gd name="connsiteY21" fmla="*/ 685800 h 2059645"/>
            <a:gd name="connsiteX22" fmla="*/ 2305050 w 3362325"/>
            <a:gd name="connsiteY22" fmla="*/ 742950 h 2059645"/>
            <a:gd name="connsiteX23" fmla="*/ 2295525 w 3362325"/>
            <a:gd name="connsiteY23" fmla="*/ 847725 h 2059645"/>
            <a:gd name="connsiteX24" fmla="*/ 2286000 w 3362325"/>
            <a:gd name="connsiteY24" fmla="*/ 876300 h 2059645"/>
            <a:gd name="connsiteX25" fmla="*/ 2266950 w 3362325"/>
            <a:gd name="connsiteY25" fmla="*/ 952500 h 2059645"/>
            <a:gd name="connsiteX26" fmla="*/ 2238375 w 3362325"/>
            <a:gd name="connsiteY26" fmla="*/ 981075 h 2059645"/>
            <a:gd name="connsiteX27" fmla="*/ 2219325 w 3362325"/>
            <a:gd name="connsiteY27" fmla="*/ 1009650 h 2059645"/>
            <a:gd name="connsiteX28" fmla="*/ 2162175 w 3362325"/>
            <a:gd name="connsiteY28" fmla="*/ 1038225 h 2059645"/>
            <a:gd name="connsiteX29" fmla="*/ 2105025 w 3362325"/>
            <a:gd name="connsiteY29" fmla="*/ 1085850 h 2059645"/>
            <a:gd name="connsiteX30" fmla="*/ 2047875 w 3362325"/>
            <a:gd name="connsiteY30" fmla="*/ 1104900 h 2059645"/>
            <a:gd name="connsiteX31" fmla="*/ 1933575 w 3362325"/>
            <a:gd name="connsiteY31" fmla="*/ 1181100 h 2059645"/>
            <a:gd name="connsiteX32" fmla="*/ 1876425 w 3362325"/>
            <a:gd name="connsiteY32" fmla="*/ 1228725 h 2059645"/>
            <a:gd name="connsiteX33" fmla="*/ 1838325 w 3362325"/>
            <a:gd name="connsiteY33" fmla="*/ 1285875 h 2059645"/>
            <a:gd name="connsiteX34" fmla="*/ 1819275 w 3362325"/>
            <a:gd name="connsiteY34" fmla="*/ 1343025 h 2059645"/>
            <a:gd name="connsiteX35" fmla="*/ 1790700 w 3362325"/>
            <a:gd name="connsiteY35" fmla="*/ 1409700 h 2059645"/>
            <a:gd name="connsiteX36" fmla="*/ 1771650 w 3362325"/>
            <a:gd name="connsiteY36" fmla="*/ 1438275 h 2059645"/>
            <a:gd name="connsiteX37" fmla="*/ 1743075 w 3362325"/>
            <a:gd name="connsiteY37" fmla="*/ 1495425 h 2059645"/>
            <a:gd name="connsiteX38" fmla="*/ 1704975 w 3362325"/>
            <a:gd name="connsiteY38" fmla="*/ 1524000 h 2059645"/>
            <a:gd name="connsiteX39" fmla="*/ 1647825 w 3362325"/>
            <a:gd name="connsiteY39" fmla="*/ 1562100 h 2059645"/>
            <a:gd name="connsiteX40" fmla="*/ 1590675 w 3362325"/>
            <a:gd name="connsiteY40" fmla="*/ 1600200 h 2059645"/>
            <a:gd name="connsiteX41" fmla="*/ 1543050 w 3362325"/>
            <a:gd name="connsiteY41" fmla="*/ 1638300 h 2059645"/>
            <a:gd name="connsiteX42" fmla="*/ 1524000 w 3362325"/>
            <a:gd name="connsiteY42" fmla="*/ 1666875 h 2059645"/>
            <a:gd name="connsiteX43" fmla="*/ 1495425 w 3362325"/>
            <a:gd name="connsiteY43" fmla="*/ 1676400 h 2059645"/>
            <a:gd name="connsiteX44" fmla="*/ 1438275 w 3362325"/>
            <a:gd name="connsiteY44" fmla="*/ 1714500 h 2059645"/>
            <a:gd name="connsiteX45" fmla="*/ 1381125 w 3362325"/>
            <a:gd name="connsiteY45" fmla="*/ 1752600 h 2059645"/>
            <a:gd name="connsiteX46" fmla="*/ 1295400 w 3362325"/>
            <a:gd name="connsiteY46" fmla="*/ 1790700 h 2059645"/>
            <a:gd name="connsiteX47" fmla="*/ 1266825 w 3362325"/>
            <a:gd name="connsiteY47" fmla="*/ 1800225 h 2059645"/>
            <a:gd name="connsiteX48" fmla="*/ 1181100 w 3362325"/>
            <a:gd name="connsiteY48" fmla="*/ 1819275 h 2059645"/>
            <a:gd name="connsiteX49" fmla="*/ 1104900 w 3362325"/>
            <a:gd name="connsiteY49" fmla="*/ 1828800 h 2059645"/>
            <a:gd name="connsiteX50" fmla="*/ 838200 w 3362325"/>
            <a:gd name="connsiteY50" fmla="*/ 1819275 h 2059645"/>
            <a:gd name="connsiteX51" fmla="*/ 809625 w 3362325"/>
            <a:gd name="connsiteY51" fmla="*/ 1809750 h 2059645"/>
            <a:gd name="connsiteX52" fmla="*/ 771525 w 3362325"/>
            <a:gd name="connsiteY52" fmla="*/ 1800225 h 2059645"/>
            <a:gd name="connsiteX53" fmla="*/ 704850 w 3362325"/>
            <a:gd name="connsiteY53" fmla="*/ 1790700 h 2059645"/>
            <a:gd name="connsiteX54" fmla="*/ 647700 w 3362325"/>
            <a:gd name="connsiteY54" fmla="*/ 1781175 h 2059645"/>
            <a:gd name="connsiteX55" fmla="*/ 419100 w 3362325"/>
            <a:gd name="connsiteY55" fmla="*/ 1790700 h 2059645"/>
            <a:gd name="connsiteX56" fmla="*/ 361950 w 3362325"/>
            <a:gd name="connsiteY56" fmla="*/ 1809750 h 2059645"/>
            <a:gd name="connsiteX57" fmla="*/ 333375 w 3362325"/>
            <a:gd name="connsiteY57" fmla="*/ 1819275 h 2059645"/>
            <a:gd name="connsiteX58" fmla="*/ 304800 w 3362325"/>
            <a:gd name="connsiteY58" fmla="*/ 1838325 h 2059645"/>
            <a:gd name="connsiteX59" fmla="*/ 238125 w 3362325"/>
            <a:gd name="connsiteY59" fmla="*/ 1866900 h 2059645"/>
            <a:gd name="connsiteX60" fmla="*/ 180975 w 3362325"/>
            <a:gd name="connsiteY60" fmla="*/ 1924050 h 2059645"/>
            <a:gd name="connsiteX61" fmla="*/ 152400 w 3362325"/>
            <a:gd name="connsiteY61" fmla="*/ 1952625 h 2059645"/>
            <a:gd name="connsiteX62" fmla="*/ 123825 w 3362325"/>
            <a:gd name="connsiteY62" fmla="*/ 1990725 h 2059645"/>
            <a:gd name="connsiteX63" fmla="*/ 95250 w 3362325"/>
            <a:gd name="connsiteY63" fmla="*/ 2009775 h 2059645"/>
            <a:gd name="connsiteX64" fmla="*/ 38100 w 3362325"/>
            <a:gd name="connsiteY64" fmla="*/ 2028825 h 2059645"/>
            <a:gd name="connsiteX65" fmla="*/ 0 w 3362325"/>
            <a:gd name="connsiteY65" fmla="*/ 2057400 h 20596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</a:cxnLst>
          <a:rect l="l" t="t" r="r" b="b"/>
          <a:pathLst>
            <a:path w="3362325" h="2059645">
              <a:moveTo>
                <a:pt x="3362325" y="0"/>
              </a:moveTo>
              <a:cubicBezTo>
                <a:pt x="3275771" y="12365"/>
                <a:pt x="3316949" y="2425"/>
                <a:pt x="3238500" y="28575"/>
              </a:cubicBezTo>
              <a:cubicBezTo>
                <a:pt x="3223141" y="33695"/>
                <a:pt x="3206650" y="34460"/>
                <a:pt x="3190875" y="38100"/>
              </a:cubicBezTo>
              <a:cubicBezTo>
                <a:pt x="3165364" y="43987"/>
                <a:pt x="3140075" y="50800"/>
                <a:pt x="3114675" y="57150"/>
              </a:cubicBezTo>
              <a:cubicBezTo>
                <a:pt x="3006970" y="84076"/>
                <a:pt x="3132505" y="44857"/>
                <a:pt x="3009900" y="85725"/>
              </a:cubicBezTo>
              <a:lnTo>
                <a:pt x="2981325" y="95250"/>
              </a:lnTo>
              <a:cubicBezTo>
                <a:pt x="2917418" y="137855"/>
                <a:pt x="2980031" y="87666"/>
                <a:pt x="2943225" y="142875"/>
              </a:cubicBezTo>
              <a:cubicBezTo>
                <a:pt x="2935753" y="154083"/>
                <a:pt x="2923274" y="161102"/>
                <a:pt x="2914650" y="171450"/>
              </a:cubicBezTo>
              <a:cubicBezTo>
                <a:pt x="2874963" y="219075"/>
                <a:pt x="2919413" y="184150"/>
                <a:pt x="2867025" y="219075"/>
              </a:cubicBezTo>
              <a:cubicBezTo>
                <a:pt x="2860675" y="231775"/>
                <a:pt x="2858015" y="247135"/>
                <a:pt x="2847975" y="257175"/>
              </a:cubicBezTo>
              <a:cubicBezTo>
                <a:pt x="2840875" y="264275"/>
                <a:pt x="2828380" y="262210"/>
                <a:pt x="2819400" y="266700"/>
              </a:cubicBezTo>
              <a:cubicBezTo>
                <a:pt x="2809161" y="271820"/>
                <a:pt x="2799619" y="278421"/>
                <a:pt x="2790825" y="285750"/>
              </a:cubicBezTo>
              <a:cubicBezTo>
                <a:pt x="2780477" y="294374"/>
                <a:pt x="2772883" y="306055"/>
                <a:pt x="2762250" y="314325"/>
              </a:cubicBezTo>
              <a:lnTo>
                <a:pt x="2676525" y="371475"/>
              </a:lnTo>
              <a:cubicBezTo>
                <a:pt x="2668171" y="377044"/>
                <a:pt x="2657475" y="377825"/>
                <a:pt x="2647950" y="381000"/>
              </a:cubicBezTo>
              <a:lnTo>
                <a:pt x="2562225" y="438150"/>
              </a:lnTo>
              <a:lnTo>
                <a:pt x="2533650" y="457200"/>
              </a:lnTo>
              <a:cubicBezTo>
                <a:pt x="2481361" y="535633"/>
                <a:pt x="2549728" y="445753"/>
                <a:pt x="2486025" y="495300"/>
              </a:cubicBezTo>
              <a:cubicBezTo>
                <a:pt x="2464759" y="511840"/>
                <a:pt x="2447925" y="533400"/>
                <a:pt x="2428875" y="552450"/>
              </a:cubicBezTo>
              <a:cubicBezTo>
                <a:pt x="2420780" y="560545"/>
                <a:pt x="2409825" y="565150"/>
                <a:pt x="2400300" y="571500"/>
              </a:cubicBezTo>
              <a:lnTo>
                <a:pt x="2343150" y="657225"/>
              </a:lnTo>
              <a:cubicBezTo>
                <a:pt x="2337581" y="665579"/>
                <a:pt x="2338115" y="676820"/>
                <a:pt x="2333625" y="685800"/>
              </a:cubicBezTo>
              <a:cubicBezTo>
                <a:pt x="2296696" y="759658"/>
                <a:pt x="2328991" y="671126"/>
                <a:pt x="2305050" y="742950"/>
              </a:cubicBezTo>
              <a:cubicBezTo>
                <a:pt x="2301875" y="777875"/>
                <a:pt x="2300485" y="813008"/>
                <a:pt x="2295525" y="847725"/>
              </a:cubicBezTo>
              <a:cubicBezTo>
                <a:pt x="2294105" y="857664"/>
                <a:pt x="2288642" y="866614"/>
                <a:pt x="2286000" y="876300"/>
              </a:cubicBezTo>
              <a:cubicBezTo>
                <a:pt x="2279111" y="901559"/>
                <a:pt x="2273300" y="927100"/>
                <a:pt x="2266950" y="952500"/>
              </a:cubicBezTo>
              <a:cubicBezTo>
                <a:pt x="2263683" y="965568"/>
                <a:pt x="2246999" y="970727"/>
                <a:pt x="2238375" y="981075"/>
              </a:cubicBezTo>
              <a:cubicBezTo>
                <a:pt x="2231046" y="989869"/>
                <a:pt x="2227420" y="1001555"/>
                <a:pt x="2219325" y="1009650"/>
              </a:cubicBezTo>
              <a:cubicBezTo>
                <a:pt x="2200861" y="1028114"/>
                <a:pt x="2185416" y="1030478"/>
                <a:pt x="2162175" y="1038225"/>
              </a:cubicBezTo>
              <a:cubicBezTo>
                <a:pt x="2144230" y="1056170"/>
                <a:pt x="2128895" y="1075241"/>
                <a:pt x="2105025" y="1085850"/>
              </a:cubicBezTo>
              <a:cubicBezTo>
                <a:pt x="2086675" y="1094005"/>
                <a:pt x="2047875" y="1104900"/>
                <a:pt x="2047875" y="1104900"/>
              </a:cubicBezTo>
              <a:lnTo>
                <a:pt x="1933575" y="1181100"/>
              </a:lnTo>
              <a:cubicBezTo>
                <a:pt x="1908175" y="1198033"/>
                <a:pt x="1896170" y="1203338"/>
                <a:pt x="1876425" y="1228725"/>
              </a:cubicBezTo>
              <a:cubicBezTo>
                <a:pt x="1862369" y="1246797"/>
                <a:pt x="1851025" y="1266825"/>
                <a:pt x="1838325" y="1285875"/>
              </a:cubicBezTo>
              <a:cubicBezTo>
                <a:pt x="1827186" y="1302583"/>
                <a:pt x="1825625" y="1323975"/>
                <a:pt x="1819275" y="1343025"/>
              </a:cubicBezTo>
              <a:cubicBezTo>
                <a:pt x="1808589" y="1375083"/>
                <a:pt x="1809532" y="1376744"/>
                <a:pt x="1790700" y="1409700"/>
              </a:cubicBezTo>
              <a:cubicBezTo>
                <a:pt x="1785020" y="1419639"/>
                <a:pt x="1776770" y="1428036"/>
                <a:pt x="1771650" y="1438275"/>
              </a:cubicBezTo>
              <a:cubicBezTo>
                <a:pt x="1756156" y="1469263"/>
                <a:pt x="1770372" y="1468128"/>
                <a:pt x="1743075" y="1495425"/>
              </a:cubicBezTo>
              <a:cubicBezTo>
                <a:pt x="1731850" y="1506650"/>
                <a:pt x="1717980" y="1514896"/>
                <a:pt x="1704975" y="1524000"/>
              </a:cubicBezTo>
              <a:cubicBezTo>
                <a:pt x="1686218" y="1537130"/>
                <a:pt x="1647825" y="1562100"/>
                <a:pt x="1647825" y="1562100"/>
              </a:cubicBezTo>
              <a:cubicBezTo>
                <a:pt x="1599999" y="1633839"/>
                <a:pt x="1664484" y="1550994"/>
                <a:pt x="1590675" y="1600200"/>
              </a:cubicBezTo>
              <a:cubicBezTo>
                <a:pt x="1504507" y="1657645"/>
                <a:pt x="1636467" y="1607161"/>
                <a:pt x="1543050" y="1638300"/>
              </a:cubicBezTo>
              <a:cubicBezTo>
                <a:pt x="1536700" y="1647825"/>
                <a:pt x="1532939" y="1659724"/>
                <a:pt x="1524000" y="1666875"/>
              </a:cubicBezTo>
              <a:cubicBezTo>
                <a:pt x="1516160" y="1673147"/>
                <a:pt x="1504202" y="1671524"/>
                <a:pt x="1495425" y="1676400"/>
              </a:cubicBezTo>
              <a:cubicBezTo>
                <a:pt x="1475411" y="1687519"/>
                <a:pt x="1457325" y="1701800"/>
                <a:pt x="1438275" y="1714500"/>
              </a:cubicBezTo>
              <a:cubicBezTo>
                <a:pt x="1366926" y="1762066"/>
                <a:pt x="1449069" y="1729952"/>
                <a:pt x="1381125" y="1752600"/>
              </a:cubicBezTo>
              <a:cubicBezTo>
                <a:pt x="1335842" y="1782789"/>
                <a:pt x="1363410" y="1768030"/>
                <a:pt x="1295400" y="1790700"/>
              </a:cubicBezTo>
              <a:cubicBezTo>
                <a:pt x="1285875" y="1793875"/>
                <a:pt x="1276565" y="1797790"/>
                <a:pt x="1266825" y="1800225"/>
              </a:cubicBezTo>
              <a:cubicBezTo>
                <a:pt x="1236486" y="1807810"/>
                <a:pt x="1212540" y="1814438"/>
                <a:pt x="1181100" y="1819275"/>
              </a:cubicBezTo>
              <a:cubicBezTo>
                <a:pt x="1155800" y="1823167"/>
                <a:pt x="1130300" y="1825625"/>
                <a:pt x="1104900" y="1828800"/>
              </a:cubicBezTo>
              <a:cubicBezTo>
                <a:pt x="1016000" y="1825625"/>
                <a:pt x="926972" y="1825002"/>
                <a:pt x="838200" y="1819275"/>
              </a:cubicBezTo>
              <a:cubicBezTo>
                <a:pt x="828181" y="1818629"/>
                <a:pt x="819279" y="1812508"/>
                <a:pt x="809625" y="1809750"/>
              </a:cubicBezTo>
              <a:cubicBezTo>
                <a:pt x="797038" y="1806154"/>
                <a:pt x="784405" y="1802567"/>
                <a:pt x="771525" y="1800225"/>
              </a:cubicBezTo>
              <a:cubicBezTo>
                <a:pt x="749436" y="1796209"/>
                <a:pt x="727040" y="1794114"/>
                <a:pt x="704850" y="1790700"/>
              </a:cubicBezTo>
              <a:cubicBezTo>
                <a:pt x="685762" y="1787763"/>
                <a:pt x="666750" y="1784350"/>
                <a:pt x="647700" y="1781175"/>
              </a:cubicBezTo>
              <a:cubicBezTo>
                <a:pt x="571500" y="1784350"/>
                <a:pt x="494988" y="1783111"/>
                <a:pt x="419100" y="1790700"/>
              </a:cubicBezTo>
              <a:cubicBezTo>
                <a:pt x="399119" y="1792698"/>
                <a:pt x="381000" y="1803400"/>
                <a:pt x="361950" y="1809750"/>
              </a:cubicBezTo>
              <a:lnTo>
                <a:pt x="333375" y="1819275"/>
              </a:lnTo>
              <a:cubicBezTo>
                <a:pt x="323850" y="1825625"/>
                <a:pt x="315039" y="1833205"/>
                <a:pt x="304800" y="1838325"/>
              </a:cubicBezTo>
              <a:cubicBezTo>
                <a:pt x="272687" y="1854382"/>
                <a:pt x="271159" y="1840473"/>
                <a:pt x="238125" y="1866900"/>
              </a:cubicBezTo>
              <a:cubicBezTo>
                <a:pt x="217088" y="1883730"/>
                <a:pt x="200025" y="1905000"/>
                <a:pt x="180975" y="1924050"/>
              </a:cubicBezTo>
              <a:lnTo>
                <a:pt x="152400" y="1952625"/>
              </a:lnTo>
              <a:cubicBezTo>
                <a:pt x="141175" y="1963850"/>
                <a:pt x="135050" y="1979500"/>
                <a:pt x="123825" y="1990725"/>
              </a:cubicBezTo>
              <a:cubicBezTo>
                <a:pt x="115730" y="1998820"/>
                <a:pt x="105711" y="2005126"/>
                <a:pt x="95250" y="2009775"/>
              </a:cubicBezTo>
              <a:cubicBezTo>
                <a:pt x="76900" y="2017930"/>
                <a:pt x="38100" y="2028825"/>
                <a:pt x="38100" y="2028825"/>
              </a:cubicBezTo>
              <a:cubicBezTo>
                <a:pt x="7280" y="2059645"/>
                <a:pt x="22995" y="2057400"/>
                <a:pt x="0" y="205740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67</xdr:col>
      <xdr:colOff>35458</xdr:colOff>
      <xdr:row>52</xdr:row>
      <xdr:rowOff>9525</xdr:rowOff>
    </xdr:from>
    <xdr:to>
      <xdr:col>89</xdr:col>
      <xdr:colOff>9525</xdr:colOff>
      <xdr:row>59</xdr:row>
      <xdr:rowOff>43167</xdr:rowOff>
    </xdr:to>
    <xdr:sp macro="" textlink="">
      <xdr:nvSpPr>
        <xdr:cNvPr id="8" name="7 Forma libre"/>
        <xdr:cNvSpPr/>
      </xdr:nvSpPr>
      <xdr:spPr>
        <a:xfrm>
          <a:off x="10179583" y="9725025"/>
          <a:ext cx="3060167" cy="1100442"/>
        </a:xfrm>
        <a:custGeom>
          <a:avLst/>
          <a:gdLst>
            <a:gd name="connsiteX0" fmla="*/ 2907767 w 2907767"/>
            <a:gd name="connsiteY0" fmla="*/ 0 h 995667"/>
            <a:gd name="connsiteX1" fmla="*/ 2879192 w 2907767"/>
            <a:gd name="connsiteY1" fmla="*/ 47625 h 995667"/>
            <a:gd name="connsiteX2" fmla="*/ 2850617 w 2907767"/>
            <a:gd name="connsiteY2" fmla="*/ 114300 h 995667"/>
            <a:gd name="connsiteX3" fmla="*/ 2841092 w 2907767"/>
            <a:gd name="connsiteY3" fmla="*/ 152400 h 995667"/>
            <a:gd name="connsiteX4" fmla="*/ 2831567 w 2907767"/>
            <a:gd name="connsiteY4" fmla="*/ 209550 h 995667"/>
            <a:gd name="connsiteX5" fmla="*/ 2812517 w 2907767"/>
            <a:gd name="connsiteY5" fmla="*/ 266700 h 995667"/>
            <a:gd name="connsiteX6" fmla="*/ 2774417 w 2907767"/>
            <a:gd name="connsiteY6" fmla="*/ 352425 h 995667"/>
            <a:gd name="connsiteX7" fmla="*/ 2755367 w 2907767"/>
            <a:gd name="connsiteY7" fmla="*/ 409575 h 995667"/>
            <a:gd name="connsiteX8" fmla="*/ 2717267 w 2907767"/>
            <a:gd name="connsiteY8" fmla="*/ 466725 h 995667"/>
            <a:gd name="connsiteX9" fmla="*/ 2707742 w 2907767"/>
            <a:gd name="connsiteY9" fmla="*/ 504825 h 995667"/>
            <a:gd name="connsiteX10" fmla="*/ 2679167 w 2907767"/>
            <a:gd name="connsiteY10" fmla="*/ 533400 h 995667"/>
            <a:gd name="connsiteX11" fmla="*/ 2631542 w 2907767"/>
            <a:gd name="connsiteY11" fmla="*/ 581025 h 995667"/>
            <a:gd name="connsiteX12" fmla="*/ 2583917 w 2907767"/>
            <a:gd name="connsiteY12" fmla="*/ 638175 h 995667"/>
            <a:gd name="connsiteX13" fmla="*/ 2555342 w 2907767"/>
            <a:gd name="connsiteY13" fmla="*/ 647700 h 995667"/>
            <a:gd name="connsiteX14" fmla="*/ 2536292 w 2907767"/>
            <a:gd name="connsiteY14" fmla="*/ 676275 h 995667"/>
            <a:gd name="connsiteX15" fmla="*/ 2507717 w 2907767"/>
            <a:gd name="connsiteY15" fmla="*/ 685800 h 995667"/>
            <a:gd name="connsiteX16" fmla="*/ 2479142 w 2907767"/>
            <a:gd name="connsiteY16" fmla="*/ 704850 h 995667"/>
            <a:gd name="connsiteX17" fmla="*/ 2345792 w 2907767"/>
            <a:gd name="connsiteY17" fmla="*/ 723900 h 995667"/>
            <a:gd name="connsiteX18" fmla="*/ 2269592 w 2907767"/>
            <a:gd name="connsiteY18" fmla="*/ 742950 h 995667"/>
            <a:gd name="connsiteX19" fmla="*/ 2241017 w 2907767"/>
            <a:gd name="connsiteY19" fmla="*/ 752475 h 995667"/>
            <a:gd name="connsiteX20" fmla="*/ 2126717 w 2907767"/>
            <a:gd name="connsiteY20" fmla="*/ 762000 h 995667"/>
            <a:gd name="connsiteX21" fmla="*/ 1888592 w 2907767"/>
            <a:gd name="connsiteY21" fmla="*/ 781050 h 995667"/>
            <a:gd name="connsiteX22" fmla="*/ 1812392 w 2907767"/>
            <a:gd name="connsiteY22" fmla="*/ 800100 h 995667"/>
            <a:gd name="connsiteX23" fmla="*/ 1755242 w 2907767"/>
            <a:gd name="connsiteY23" fmla="*/ 828675 h 995667"/>
            <a:gd name="connsiteX24" fmla="*/ 1726667 w 2907767"/>
            <a:gd name="connsiteY24" fmla="*/ 847725 h 995667"/>
            <a:gd name="connsiteX25" fmla="*/ 1688567 w 2907767"/>
            <a:gd name="connsiteY25" fmla="*/ 866775 h 995667"/>
            <a:gd name="connsiteX26" fmla="*/ 1640942 w 2907767"/>
            <a:gd name="connsiteY26" fmla="*/ 914400 h 995667"/>
            <a:gd name="connsiteX27" fmla="*/ 1545692 w 2907767"/>
            <a:gd name="connsiteY27" fmla="*/ 942975 h 995667"/>
            <a:gd name="connsiteX28" fmla="*/ 1459967 w 2907767"/>
            <a:gd name="connsiteY28" fmla="*/ 971550 h 995667"/>
            <a:gd name="connsiteX29" fmla="*/ 1231367 w 2907767"/>
            <a:gd name="connsiteY29" fmla="*/ 981075 h 995667"/>
            <a:gd name="connsiteX30" fmla="*/ 1174217 w 2907767"/>
            <a:gd name="connsiteY30" fmla="*/ 990600 h 995667"/>
            <a:gd name="connsiteX31" fmla="*/ 897992 w 2907767"/>
            <a:gd name="connsiteY31" fmla="*/ 971550 h 995667"/>
            <a:gd name="connsiteX32" fmla="*/ 812267 w 2907767"/>
            <a:gd name="connsiteY32" fmla="*/ 942975 h 995667"/>
            <a:gd name="connsiteX33" fmla="*/ 755117 w 2907767"/>
            <a:gd name="connsiteY33" fmla="*/ 923925 h 995667"/>
            <a:gd name="connsiteX34" fmla="*/ 726542 w 2907767"/>
            <a:gd name="connsiteY34" fmla="*/ 914400 h 995667"/>
            <a:gd name="connsiteX35" fmla="*/ 669392 w 2907767"/>
            <a:gd name="connsiteY35" fmla="*/ 866775 h 995667"/>
            <a:gd name="connsiteX36" fmla="*/ 640817 w 2907767"/>
            <a:gd name="connsiteY36" fmla="*/ 857250 h 995667"/>
            <a:gd name="connsiteX37" fmla="*/ 612242 w 2907767"/>
            <a:gd name="connsiteY37" fmla="*/ 828675 h 995667"/>
            <a:gd name="connsiteX38" fmla="*/ 555092 w 2907767"/>
            <a:gd name="connsiteY38" fmla="*/ 790575 h 995667"/>
            <a:gd name="connsiteX39" fmla="*/ 507467 w 2907767"/>
            <a:gd name="connsiteY39" fmla="*/ 733425 h 995667"/>
            <a:gd name="connsiteX40" fmla="*/ 478892 w 2907767"/>
            <a:gd name="connsiteY40" fmla="*/ 714375 h 995667"/>
            <a:gd name="connsiteX41" fmla="*/ 421742 w 2907767"/>
            <a:gd name="connsiteY41" fmla="*/ 657225 h 995667"/>
            <a:gd name="connsiteX42" fmla="*/ 355067 w 2907767"/>
            <a:gd name="connsiteY42" fmla="*/ 619125 h 995667"/>
            <a:gd name="connsiteX43" fmla="*/ 326492 w 2907767"/>
            <a:gd name="connsiteY43" fmla="*/ 600075 h 995667"/>
            <a:gd name="connsiteX44" fmla="*/ 278867 w 2907767"/>
            <a:gd name="connsiteY44" fmla="*/ 542925 h 995667"/>
            <a:gd name="connsiteX45" fmla="*/ 183617 w 2907767"/>
            <a:gd name="connsiteY45" fmla="*/ 476250 h 995667"/>
            <a:gd name="connsiteX46" fmla="*/ 126467 w 2907767"/>
            <a:gd name="connsiteY46" fmla="*/ 428625 h 995667"/>
            <a:gd name="connsiteX47" fmla="*/ 107417 w 2907767"/>
            <a:gd name="connsiteY47" fmla="*/ 400050 h 995667"/>
            <a:gd name="connsiteX48" fmla="*/ 59792 w 2907767"/>
            <a:gd name="connsiteY48" fmla="*/ 342900 h 995667"/>
            <a:gd name="connsiteX49" fmla="*/ 31217 w 2907767"/>
            <a:gd name="connsiteY49" fmla="*/ 276225 h 995667"/>
            <a:gd name="connsiteX50" fmla="*/ 2642 w 2907767"/>
            <a:gd name="connsiteY50" fmla="*/ 247650 h 9956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</a:cxnLst>
          <a:rect l="l" t="t" r="r" b="b"/>
          <a:pathLst>
            <a:path w="2907767" h="995667">
              <a:moveTo>
                <a:pt x="2907767" y="0"/>
              </a:moveTo>
              <a:cubicBezTo>
                <a:pt x="2898242" y="15875"/>
                <a:pt x="2886711" y="30707"/>
                <a:pt x="2879192" y="47625"/>
              </a:cubicBezTo>
              <a:cubicBezTo>
                <a:pt x="2838187" y="139886"/>
                <a:pt x="2902029" y="37182"/>
                <a:pt x="2850617" y="114300"/>
              </a:cubicBezTo>
              <a:cubicBezTo>
                <a:pt x="2847442" y="127000"/>
                <a:pt x="2843659" y="139563"/>
                <a:pt x="2841092" y="152400"/>
              </a:cubicBezTo>
              <a:cubicBezTo>
                <a:pt x="2837304" y="171338"/>
                <a:pt x="2836251" y="190814"/>
                <a:pt x="2831567" y="209550"/>
              </a:cubicBezTo>
              <a:cubicBezTo>
                <a:pt x="2826697" y="229031"/>
                <a:pt x="2823656" y="249992"/>
                <a:pt x="2812517" y="266700"/>
              </a:cubicBezTo>
              <a:cubicBezTo>
                <a:pt x="2782328" y="311983"/>
                <a:pt x="2797087" y="284415"/>
                <a:pt x="2774417" y="352425"/>
              </a:cubicBezTo>
              <a:lnTo>
                <a:pt x="2755367" y="409575"/>
              </a:lnTo>
              <a:cubicBezTo>
                <a:pt x="2748127" y="431295"/>
                <a:pt x="2717267" y="466725"/>
                <a:pt x="2717267" y="466725"/>
              </a:cubicBezTo>
              <a:cubicBezTo>
                <a:pt x="2714092" y="479425"/>
                <a:pt x="2714237" y="493459"/>
                <a:pt x="2707742" y="504825"/>
              </a:cubicBezTo>
              <a:cubicBezTo>
                <a:pt x="2701059" y="516521"/>
                <a:pt x="2687791" y="523052"/>
                <a:pt x="2679167" y="533400"/>
              </a:cubicBezTo>
              <a:cubicBezTo>
                <a:pt x="2639479" y="581025"/>
                <a:pt x="2683929" y="546100"/>
                <a:pt x="2631542" y="581025"/>
              </a:cubicBezTo>
              <a:cubicBezTo>
                <a:pt x="2617485" y="602110"/>
                <a:pt x="2605919" y="623507"/>
                <a:pt x="2583917" y="638175"/>
              </a:cubicBezTo>
              <a:cubicBezTo>
                <a:pt x="2575563" y="643744"/>
                <a:pt x="2564867" y="644525"/>
                <a:pt x="2555342" y="647700"/>
              </a:cubicBezTo>
              <a:cubicBezTo>
                <a:pt x="2548992" y="657225"/>
                <a:pt x="2545231" y="669124"/>
                <a:pt x="2536292" y="676275"/>
              </a:cubicBezTo>
              <a:cubicBezTo>
                <a:pt x="2528452" y="682547"/>
                <a:pt x="2516697" y="681310"/>
                <a:pt x="2507717" y="685800"/>
              </a:cubicBezTo>
              <a:cubicBezTo>
                <a:pt x="2497478" y="690920"/>
                <a:pt x="2490002" y="701230"/>
                <a:pt x="2479142" y="704850"/>
              </a:cubicBezTo>
              <a:cubicBezTo>
                <a:pt x="2460078" y="711205"/>
                <a:pt x="2357209" y="721759"/>
                <a:pt x="2345792" y="723900"/>
              </a:cubicBezTo>
              <a:cubicBezTo>
                <a:pt x="2320059" y="728725"/>
                <a:pt x="2294992" y="736600"/>
                <a:pt x="2269592" y="742950"/>
              </a:cubicBezTo>
              <a:cubicBezTo>
                <a:pt x="2259852" y="745385"/>
                <a:pt x="2250969" y="751148"/>
                <a:pt x="2241017" y="752475"/>
              </a:cubicBezTo>
              <a:cubicBezTo>
                <a:pt x="2203120" y="757528"/>
                <a:pt x="2164817" y="758825"/>
                <a:pt x="2126717" y="762000"/>
              </a:cubicBezTo>
              <a:cubicBezTo>
                <a:pt x="2028327" y="794797"/>
                <a:pt x="2132411" y="762989"/>
                <a:pt x="1888592" y="781050"/>
              </a:cubicBezTo>
              <a:cubicBezTo>
                <a:pt x="1859036" y="783239"/>
                <a:pt x="1839014" y="791226"/>
                <a:pt x="1812392" y="800100"/>
              </a:cubicBezTo>
              <a:cubicBezTo>
                <a:pt x="1730500" y="854695"/>
                <a:pt x="1834112" y="789240"/>
                <a:pt x="1755242" y="828675"/>
              </a:cubicBezTo>
              <a:cubicBezTo>
                <a:pt x="1745003" y="833795"/>
                <a:pt x="1736606" y="842045"/>
                <a:pt x="1726667" y="847725"/>
              </a:cubicBezTo>
              <a:cubicBezTo>
                <a:pt x="1714339" y="854770"/>
                <a:pt x="1699775" y="858058"/>
                <a:pt x="1688567" y="866775"/>
              </a:cubicBezTo>
              <a:cubicBezTo>
                <a:pt x="1670846" y="880558"/>
                <a:pt x="1659883" y="902347"/>
                <a:pt x="1640942" y="914400"/>
              </a:cubicBezTo>
              <a:cubicBezTo>
                <a:pt x="1620918" y="927142"/>
                <a:pt x="1570973" y="935391"/>
                <a:pt x="1545692" y="942975"/>
              </a:cubicBezTo>
              <a:cubicBezTo>
                <a:pt x="1516842" y="951630"/>
                <a:pt x="1488542" y="962025"/>
                <a:pt x="1459967" y="971550"/>
              </a:cubicBezTo>
              <a:cubicBezTo>
                <a:pt x="1387615" y="995667"/>
                <a:pt x="1307567" y="977900"/>
                <a:pt x="1231367" y="981075"/>
              </a:cubicBezTo>
              <a:cubicBezTo>
                <a:pt x="1212317" y="984250"/>
                <a:pt x="1193530" y="990600"/>
                <a:pt x="1174217" y="990600"/>
              </a:cubicBezTo>
              <a:cubicBezTo>
                <a:pt x="998031" y="990600"/>
                <a:pt x="1010811" y="990353"/>
                <a:pt x="897992" y="971550"/>
              </a:cubicBezTo>
              <a:lnTo>
                <a:pt x="812267" y="942975"/>
              </a:lnTo>
              <a:lnTo>
                <a:pt x="755117" y="923925"/>
              </a:lnTo>
              <a:lnTo>
                <a:pt x="726542" y="914400"/>
              </a:lnTo>
              <a:cubicBezTo>
                <a:pt x="705476" y="893334"/>
                <a:pt x="695914" y="880036"/>
                <a:pt x="669392" y="866775"/>
              </a:cubicBezTo>
              <a:cubicBezTo>
                <a:pt x="660412" y="862285"/>
                <a:pt x="650342" y="860425"/>
                <a:pt x="640817" y="857250"/>
              </a:cubicBezTo>
              <a:cubicBezTo>
                <a:pt x="631292" y="847725"/>
                <a:pt x="622875" y="836945"/>
                <a:pt x="612242" y="828675"/>
              </a:cubicBezTo>
              <a:cubicBezTo>
                <a:pt x="594170" y="814619"/>
                <a:pt x="555092" y="790575"/>
                <a:pt x="555092" y="790575"/>
              </a:cubicBezTo>
              <a:cubicBezTo>
                <a:pt x="536361" y="762478"/>
                <a:pt x="534969" y="756344"/>
                <a:pt x="507467" y="733425"/>
              </a:cubicBezTo>
              <a:cubicBezTo>
                <a:pt x="498673" y="726096"/>
                <a:pt x="487448" y="721980"/>
                <a:pt x="478892" y="714375"/>
              </a:cubicBezTo>
              <a:cubicBezTo>
                <a:pt x="458756" y="696477"/>
                <a:pt x="440792" y="676275"/>
                <a:pt x="421742" y="657225"/>
              </a:cubicBezTo>
              <a:cubicBezTo>
                <a:pt x="406271" y="641754"/>
                <a:pt x="372498" y="629086"/>
                <a:pt x="355067" y="619125"/>
              </a:cubicBezTo>
              <a:cubicBezTo>
                <a:pt x="345128" y="613445"/>
                <a:pt x="336017" y="606425"/>
                <a:pt x="326492" y="600075"/>
              </a:cubicBezTo>
              <a:cubicBezTo>
                <a:pt x="309559" y="574675"/>
                <a:pt x="304254" y="562670"/>
                <a:pt x="278867" y="542925"/>
              </a:cubicBezTo>
              <a:cubicBezTo>
                <a:pt x="219848" y="497021"/>
                <a:pt x="232170" y="517867"/>
                <a:pt x="183617" y="476250"/>
              </a:cubicBezTo>
              <a:cubicBezTo>
                <a:pt x="119445" y="421245"/>
                <a:pt x="189622" y="470729"/>
                <a:pt x="126467" y="428625"/>
              </a:cubicBezTo>
              <a:cubicBezTo>
                <a:pt x="120117" y="419100"/>
                <a:pt x="114746" y="408844"/>
                <a:pt x="107417" y="400050"/>
              </a:cubicBezTo>
              <a:cubicBezTo>
                <a:pt x="81085" y="368452"/>
                <a:pt x="77529" y="378373"/>
                <a:pt x="59792" y="342900"/>
              </a:cubicBezTo>
              <a:cubicBezTo>
                <a:pt x="44903" y="313123"/>
                <a:pt x="55992" y="305956"/>
                <a:pt x="31217" y="276225"/>
              </a:cubicBezTo>
              <a:cubicBezTo>
                <a:pt x="0" y="238765"/>
                <a:pt x="2642" y="273240"/>
                <a:pt x="2642" y="24765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29</xdr:col>
      <xdr:colOff>47625</xdr:colOff>
      <xdr:row>39</xdr:row>
      <xdr:rowOff>85725</xdr:rowOff>
    </xdr:from>
    <xdr:to>
      <xdr:col>55</xdr:col>
      <xdr:colOff>9525</xdr:colOff>
      <xdr:row>43</xdr:row>
      <xdr:rowOff>66675</xdr:rowOff>
    </xdr:to>
    <xdr:sp macro="" textlink="">
      <xdr:nvSpPr>
        <xdr:cNvPr id="10" name="9 Forma libre"/>
        <xdr:cNvSpPr/>
      </xdr:nvSpPr>
      <xdr:spPr>
        <a:xfrm>
          <a:off x="4152900" y="7715250"/>
          <a:ext cx="4219575" cy="590550"/>
        </a:xfrm>
        <a:custGeom>
          <a:avLst/>
          <a:gdLst>
            <a:gd name="connsiteX0" fmla="*/ 0 w 3429000"/>
            <a:gd name="connsiteY0" fmla="*/ 590550 h 590550"/>
            <a:gd name="connsiteX1" fmla="*/ 66675 w 3429000"/>
            <a:gd name="connsiteY1" fmla="*/ 476250 h 590550"/>
            <a:gd name="connsiteX2" fmla="*/ 85725 w 3429000"/>
            <a:gd name="connsiteY2" fmla="*/ 419100 h 590550"/>
            <a:gd name="connsiteX3" fmla="*/ 114300 w 3429000"/>
            <a:gd name="connsiteY3" fmla="*/ 333375 h 590550"/>
            <a:gd name="connsiteX4" fmla="*/ 142875 w 3429000"/>
            <a:gd name="connsiteY4" fmla="*/ 247650 h 590550"/>
            <a:gd name="connsiteX5" fmla="*/ 180975 w 3429000"/>
            <a:gd name="connsiteY5" fmla="*/ 190500 h 590550"/>
            <a:gd name="connsiteX6" fmla="*/ 247650 w 3429000"/>
            <a:gd name="connsiteY6" fmla="*/ 161925 h 590550"/>
            <a:gd name="connsiteX7" fmla="*/ 304800 w 3429000"/>
            <a:gd name="connsiteY7" fmla="*/ 104775 h 590550"/>
            <a:gd name="connsiteX8" fmla="*/ 371475 w 3429000"/>
            <a:gd name="connsiteY8" fmla="*/ 66675 h 590550"/>
            <a:gd name="connsiteX9" fmla="*/ 400050 w 3429000"/>
            <a:gd name="connsiteY9" fmla="*/ 47625 h 590550"/>
            <a:gd name="connsiteX10" fmla="*/ 457200 w 3429000"/>
            <a:gd name="connsiteY10" fmla="*/ 28575 h 590550"/>
            <a:gd name="connsiteX11" fmla="*/ 485775 w 3429000"/>
            <a:gd name="connsiteY11" fmla="*/ 9525 h 590550"/>
            <a:gd name="connsiteX12" fmla="*/ 514350 w 3429000"/>
            <a:gd name="connsiteY12" fmla="*/ 0 h 590550"/>
            <a:gd name="connsiteX13" fmla="*/ 923925 w 3429000"/>
            <a:gd name="connsiteY13" fmla="*/ 9525 h 590550"/>
            <a:gd name="connsiteX14" fmla="*/ 1000125 w 3429000"/>
            <a:gd name="connsiteY14" fmla="*/ 19050 h 590550"/>
            <a:gd name="connsiteX15" fmla="*/ 1133475 w 3429000"/>
            <a:gd name="connsiteY15" fmla="*/ 57150 h 590550"/>
            <a:gd name="connsiteX16" fmla="*/ 1181100 w 3429000"/>
            <a:gd name="connsiteY16" fmla="*/ 66675 h 590550"/>
            <a:gd name="connsiteX17" fmla="*/ 1219200 w 3429000"/>
            <a:gd name="connsiteY17" fmla="*/ 76200 h 590550"/>
            <a:gd name="connsiteX18" fmla="*/ 1276350 w 3429000"/>
            <a:gd name="connsiteY18" fmla="*/ 114300 h 590550"/>
            <a:gd name="connsiteX19" fmla="*/ 1352550 w 3429000"/>
            <a:gd name="connsiteY19" fmla="*/ 133350 h 590550"/>
            <a:gd name="connsiteX20" fmla="*/ 1390650 w 3429000"/>
            <a:gd name="connsiteY20" fmla="*/ 142875 h 590550"/>
            <a:gd name="connsiteX21" fmla="*/ 1438275 w 3429000"/>
            <a:gd name="connsiteY21" fmla="*/ 152400 h 590550"/>
            <a:gd name="connsiteX22" fmla="*/ 1476375 w 3429000"/>
            <a:gd name="connsiteY22" fmla="*/ 161925 h 590550"/>
            <a:gd name="connsiteX23" fmla="*/ 1533525 w 3429000"/>
            <a:gd name="connsiteY23" fmla="*/ 171450 h 590550"/>
            <a:gd name="connsiteX24" fmla="*/ 1847850 w 3429000"/>
            <a:gd name="connsiteY24" fmla="*/ 171450 h 590550"/>
            <a:gd name="connsiteX25" fmla="*/ 1876425 w 3429000"/>
            <a:gd name="connsiteY25" fmla="*/ 180975 h 590550"/>
            <a:gd name="connsiteX26" fmla="*/ 1933575 w 3429000"/>
            <a:gd name="connsiteY26" fmla="*/ 190500 h 590550"/>
            <a:gd name="connsiteX27" fmla="*/ 1962150 w 3429000"/>
            <a:gd name="connsiteY27" fmla="*/ 200025 h 590550"/>
            <a:gd name="connsiteX28" fmla="*/ 1990725 w 3429000"/>
            <a:gd name="connsiteY28" fmla="*/ 219075 h 590550"/>
            <a:gd name="connsiteX29" fmla="*/ 2047875 w 3429000"/>
            <a:gd name="connsiteY29" fmla="*/ 228600 h 590550"/>
            <a:gd name="connsiteX30" fmla="*/ 2076450 w 3429000"/>
            <a:gd name="connsiteY30" fmla="*/ 238125 h 590550"/>
            <a:gd name="connsiteX31" fmla="*/ 2133600 w 3429000"/>
            <a:gd name="connsiteY31" fmla="*/ 266700 h 590550"/>
            <a:gd name="connsiteX32" fmla="*/ 2219325 w 3429000"/>
            <a:gd name="connsiteY32" fmla="*/ 276225 h 590550"/>
            <a:gd name="connsiteX33" fmla="*/ 2276475 w 3429000"/>
            <a:gd name="connsiteY33" fmla="*/ 295275 h 590550"/>
            <a:gd name="connsiteX34" fmla="*/ 2314575 w 3429000"/>
            <a:gd name="connsiteY34" fmla="*/ 314325 h 590550"/>
            <a:gd name="connsiteX35" fmla="*/ 2409825 w 3429000"/>
            <a:gd name="connsiteY35" fmla="*/ 333375 h 590550"/>
            <a:gd name="connsiteX36" fmla="*/ 2476500 w 3429000"/>
            <a:gd name="connsiteY36" fmla="*/ 352425 h 590550"/>
            <a:gd name="connsiteX37" fmla="*/ 2686050 w 3429000"/>
            <a:gd name="connsiteY37" fmla="*/ 342900 h 590550"/>
            <a:gd name="connsiteX38" fmla="*/ 2724150 w 3429000"/>
            <a:gd name="connsiteY38" fmla="*/ 314325 h 590550"/>
            <a:gd name="connsiteX39" fmla="*/ 2886075 w 3429000"/>
            <a:gd name="connsiteY39" fmla="*/ 333375 h 590550"/>
            <a:gd name="connsiteX40" fmla="*/ 3000375 w 3429000"/>
            <a:gd name="connsiteY40" fmla="*/ 381000 h 590550"/>
            <a:gd name="connsiteX41" fmla="*/ 3057525 w 3429000"/>
            <a:gd name="connsiteY41" fmla="*/ 419100 h 590550"/>
            <a:gd name="connsiteX42" fmla="*/ 3105150 w 3429000"/>
            <a:gd name="connsiteY42" fmla="*/ 409575 h 590550"/>
            <a:gd name="connsiteX43" fmla="*/ 3133725 w 3429000"/>
            <a:gd name="connsiteY43" fmla="*/ 400050 h 590550"/>
            <a:gd name="connsiteX44" fmla="*/ 3200400 w 3429000"/>
            <a:gd name="connsiteY44" fmla="*/ 390525 h 590550"/>
            <a:gd name="connsiteX45" fmla="*/ 3352800 w 3429000"/>
            <a:gd name="connsiteY45" fmla="*/ 361950 h 590550"/>
            <a:gd name="connsiteX46" fmla="*/ 3381375 w 3429000"/>
            <a:gd name="connsiteY46" fmla="*/ 352425 h 590550"/>
            <a:gd name="connsiteX47" fmla="*/ 3429000 w 3429000"/>
            <a:gd name="connsiteY47" fmla="*/ 34290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</a:cxnLst>
          <a:rect l="l" t="t" r="r" b="b"/>
          <a:pathLst>
            <a:path w="3429000" h="590550">
              <a:moveTo>
                <a:pt x="0" y="590550"/>
              </a:moveTo>
              <a:cubicBezTo>
                <a:pt x="31370" y="543494"/>
                <a:pt x="45112" y="528002"/>
                <a:pt x="66675" y="476250"/>
              </a:cubicBezTo>
              <a:cubicBezTo>
                <a:pt x="74398" y="457714"/>
                <a:pt x="79375" y="438150"/>
                <a:pt x="85725" y="419100"/>
              </a:cubicBezTo>
              <a:lnTo>
                <a:pt x="114300" y="333375"/>
              </a:lnTo>
              <a:lnTo>
                <a:pt x="142875" y="247650"/>
              </a:lnTo>
              <a:cubicBezTo>
                <a:pt x="152861" y="217692"/>
                <a:pt x="150397" y="210885"/>
                <a:pt x="180975" y="190500"/>
              </a:cubicBezTo>
              <a:cubicBezTo>
                <a:pt x="253230" y="142330"/>
                <a:pt x="157847" y="233767"/>
                <a:pt x="247650" y="161925"/>
              </a:cubicBezTo>
              <a:cubicBezTo>
                <a:pt x="268687" y="145095"/>
                <a:pt x="282384" y="119719"/>
                <a:pt x="304800" y="104775"/>
              </a:cubicBezTo>
              <a:cubicBezTo>
                <a:pt x="374418" y="58363"/>
                <a:pt x="286882" y="115014"/>
                <a:pt x="371475" y="66675"/>
              </a:cubicBezTo>
              <a:cubicBezTo>
                <a:pt x="381414" y="60995"/>
                <a:pt x="389589" y="52274"/>
                <a:pt x="400050" y="47625"/>
              </a:cubicBezTo>
              <a:cubicBezTo>
                <a:pt x="418400" y="39470"/>
                <a:pt x="457200" y="28575"/>
                <a:pt x="457200" y="28575"/>
              </a:cubicBezTo>
              <a:cubicBezTo>
                <a:pt x="466725" y="22225"/>
                <a:pt x="475536" y="14645"/>
                <a:pt x="485775" y="9525"/>
              </a:cubicBezTo>
              <a:cubicBezTo>
                <a:pt x="494755" y="5035"/>
                <a:pt x="504310" y="0"/>
                <a:pt x="514350" y="0"/>
              </a:cubicBezTo>
              <a:cubicBezTo>
                <a:pt x="650912" y="0"/>
                <a:pt x="787400" y="6350"/>
                <a:pt x="923925" y="9525"/>
              </a:cubicBezTo>
              <a:cubicBezTo>
                <a:pt x="949325" y="12700"/>
                <a:pt x="974966" y="14333"/>
                <a:pt x="1000125" y="19050"/>
              </a:cubicBezTo>
              <a:cubicBezTo>
                <a:pt x="1054800" y="29302"/>
                <a:pt x="1082937" y="40304"/>
                <a:pt x="1133475" y="57150"/>
              </a:cubicBezTo>
              <a:cubicBezTo>
                <a:pt x="1148834" y="62270"/>
                <a:pt x="1165296" y="63163"/>
                <a:pt x="1181100" y="66675"/>
              </a:cubicBezTo>
              <a:cubicBezTo>
                <a:pt x="1193879" y="69515"/>
                <a:pt x="1206500" y="73025"/>
                <a:pt x="1219200" y="76200"/>
              </a:cubicBezTo>
              <a:lnTo>
                <a:pt x="1276350" y="114300"/>
              </a:lnTo>
              <a:cubicBezTo>
                <a:pt x="1289115" y="122810"/>
                <a:pt x="1345337" y="131747"/>
                <a:pt x="1352550" y="133350"/>
              </a:cubicBezTo>
              <a:cubicBezTo>
                <a:pt x="1365329" y="136190"/>
                <a:pt x="1377871" y="140035"/>
                <a:pt x="1390650" y="142875"/>
              </a:cubicBezTo>
              <a:cubicBezTo>
                <a:pt x="1406454" y="146387"/>
                <a:pt x="1422471" y="148888"/>
                <a:pt x="1438275" y="152400"/>
              </a:cubicBezTo>
              <a:cubicBezTo>
                <a:pt x="1451054" y="155240"/>
                <a:pt x="1463538" y="159358"/>
                <a:pt x="1476375" y="161925"/>
              </a:cubicBezTo>
              <a:cubicBezTo>
                <a:pt x="1495313" y="165713"/>
                <a:pt x="1514475" y="168275"/>
                <a:pt x="1533525" y="171450"/>
              </a:cubicBezTo>
              <a:cubicBezTo>
                <a:pt x="1685108" y="158818"/>
                <a:pt x="1660682" y="155853"/>
                <a:pt x="1847850" y="171450"/>
              </a:cubicBezTo>
              <a:cubicBezTo>
                <a:pt x="1857856" y="172284"/>
                <a:pt x="1866624" y="178797"/>
                <a:pt x="1876425" y="180975"/>
              </a:cubicBezTo>
              <a:cubicBezTo>
                <a:pt x="1895278" y="185165"/>
                <a:pt x="1914525" y="187325"/>
                <a:pt x="1933575" y="190500"/>
              </a:cubicBezTo>
              <a:cubicBezTo>
                <a:pt x="1943100" y="193675"/>
                <a:pt x="1953170" y="195535"/>
                <a:pt x="1962150" y="200025"/>
              </a:cubicBezTo>
              <a:cubicBezTo>
                <a:pt x="1972389" y="205145"/>
                <a:pt x="1979865" y="215455"/>
                <a:pt x="1990725" y="219075"/>
              </a:cubicBezTo>
              <a:cubicBezTo>
                <a:pt x="2009047" y="225182"/>
                <a:pt x="2028825" y="225425"/>
                <a:pt x="2047875" y="228600"/>
              </a:cubicBezTo>
              <a:cubicBezTo>
                <a:pt x="2057400" y="231775"/>
                <a:pt x="2067470" y="233635"/>
                <a:pt x="2076450" y="238125"/>
              </a:cubicBezTo>
              <a:cubicBezTo>
                <a:pt x="2109362" y="254581"/>
                <a:pt x="2097688" y="260715"/>
                <a:pt x="2133600" y="266700"/>
              </a:cubicBezTo>
              <a:cubicBezTo>
                <a:pt x="2161960" y="271427"/>
                <a:pt x="2190750" y="273050"/>
                <a:pt x="2219325" y="276225"/>
              </a:cubicBezTo>
              <a:cubicBezTo>
                <a:pt x="2238375" y="282575"/>
                <a:pt x="2258514" y="286295"/>
                <a:pt x="2276475" y="295275"/>
              </a:cubicBezTo>
              <a:cubicBezTo>
                <a:pt x="2289175" y="301625"/>
                <a:pt x="2301280" y="309339"/>
                <a:pt x="2314575" y="314325"/>
              </a:cubicBezTo>
              <a:cubicBezTo>
                <a:pt x="2339860" y="323807"/>
                <a:pt x="2386310" y="328672"/>
                <a:pt x="2409825" y="333375"/>
              </a:cubicBezTo>
              <a:cubicBezTo>
                <a:pt x="2439725" y="339355"/>
                <a:pt x="2449265" y="343347"/>
                <a:pt x="2476500" y="352425"/>
              </a:cubicBezTo>
              <a:cubicBezTo>
                <a:pt x="2546350" y="349250"/>
                <a:pt x="2616941" y="353532"/>
                <a:pt x="2686050" y="342900"/>
              </a:cubicBezTo>
              <a:cubicBezTo>
                <a:pt x="2701740" y="340486"/>
                <a:pt x="2708435" y="316570"/>
                <a:pt x="2724150" y="314325"/>
              </a:cubicBezTo>
              <a:cubicBezTo>
                <a:pt x="2741788" y="311805"/>
                <a:pt x="2858138" y="329384"/>
                <a:pt x="2886075" y="333375"/>
              </a:cubicBezTo>
              <a:cubicBezTo>
                <a:pt x="2939826" y="351292"/>
                <a:pt x="2950301" y="351790"/>
                <a:pt x="3000375" y="381000"/>
              </a:cubicBezTo>
              <a:cubicBezTo>
                <a:pt x="3020151" y="392536"/>
                <a:pt x="3057525" y="419100"/>
                <a:pt x="3057525" y="419100"/>
              </a:cubicBezTo>
              <a:cubicBezTo>
                <a:pt x="3073400" y="415925"/>
                <a:pt x="3089444" y="413502"/>
                <a:pt x="3105150" y="409575"/>
              </a:cubicBezTo>
              <a:cubicBezTo>
                <a:pt x="3114890" y="407140"/>
                <a:pt x="3123880" y="402019"/>
                <a:pt x="3133725" y="400050"/>
              </a:cubicBezTo>
              <a:cubicBezTo>
                <a:pt x="3155740" y="395647"/>
                <a:pt x="3178175" y="393700"/>
                <a:pt x="3200400" y="390525"/>
              </a:cubicBezTo>
              <a:cubicBezTo>
                <a:pt x="3266739" y="346299"/>
                <a:pt x="3205558" y="380355"/>
                <a:pt x="3352800" y="361950"/>
              </a:cubicBezTo>
              <a:cubicBezTo>
                <a:pt x="3362763" y="360705"/>
                <a:pt x="3371635" y="354860"/>
                <a:pt x="3381375" y="352425"/>
              </a:cubicBezTo>
              <a:cubicBezTo>
                <a:pt x="3397081" y="348498"/>
                <a:pt x="3429000" y="342900"/>
                <a:pt x="3429000" y="34290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32</xdr:col>
      <xdr:colOff>114300</xdr:colOff>
      <xdr:row>43</xdr:row>
      <xdr:rowOff>47625</xdr:rowOff>
    </xdr:from>
    <xdr:to>
      <xdr:col>60</xdr:col>
      <xdr:colOff>76585</xdr:colOff>
      <xdr:row>49</xdr:row>
      <xdr:rowOff>34053</xdr:rowOff>
    </xdr:to>
    <xdr:sp macro="" textlink="">
      <xdr:nvSpPr>
        <xdr:cNvPr id="11" name="10 Forma libre"/>
        <xdr:cNvSpPr/>
      </xdr:nvSpPr>
      <xdr:spPr>
        <a:xfrm>
          <a:off x="4391025" y="8315325"/>
          <a:ext cx="3696085" cy="900828"/>
        </a:xfrm>
        <a:custGeom>
          <a:avLst/>
          <a:gdLst>
            <a:gd name="connsiteX0" fmla="*/ 0 w 3696085"/>
            <a:gd name="connsiteY0" fmla="*/ 171450 h 900828"/>
            <a:gd name="connsiteX1" fmla="*/ 38100 w 3696085"/>
            <a:gd name="connsiteY1" fmla="*/ 123825 h 900828"/>
            <a:gd name="connsiteX2" fmla="*/ 66675 w 3696085"/>
            <a:gd name="connsiteY2" fmla="*/ 95250 h 900828"/>
            <a:gd name="connsiteX3" fmla="*/ 85725 w 3696085"/>
            <a:gd name="connsiteY3" fmla="*/ 66675 h 900828"/>
            <a:gd name="connsiteX4" fmla="*/ 114300 w 3696085"/>
            <a:gd name="connsiteY4" fmla="*/ 47625 h 900828"/>
            <a:gd name="connsiteX5" fmla="*/ 219075 w 3696085"/>
            <a:gd name="connsiteY5" fmla="*/ 0 h 900828"/>
            <a:gd name="connsiteX6" fmla="*/ 295275 w 3696085"/>
            <a:gd name="connsiteY6" fmla="*/ 19050 h 900828"/>
            <a:gd name="connsiteX7" fmla="*/ 352425 w 3696085"/>
            <a:gd name="connsiteY7" fmla="*/ 66675 h 900828"/>
            <a:gd name="connsiteX8" fmla="*/ 381000 w 3696085"/>
            <a:gd name="connsiteY8" fmla="*/ 76200 h 900828"/>
            <a:gd name="connsiteX9" fmla="*/ 438150 w 3696085"/>
            <a:gd name="connsiteY9" fmla="*/ 114300 h 900828"/>
            <a:gd name="connsiteX10" fmla="*/ 457200 w 3696085"/>
            <a:gd name="connsiteY10" fmla="*/ 142875 h 900828"/>
            <a:gd name="connsiteX11" fmla="*/ 485775 w 3696085"/>
            <a:gd name="connsiteY11" fmla="*/ 161925 h 900828"/>
            <a:gd name="connsiteX12" fmla="*/ 542925 w 3696085"/>
            <a:gd name="connsiteY12" fmla="*/ 219075 h 900828"/>
            <a:gd name="connsiteX13" fmla="*/ 600075 w 3696085"/>
            <a:gd name="connsiteY13" fmla="*/ 276225 h 900828"/>
            <a:gd name="connsiteX14" fmla="*/ 638175 w 3696085"/>
            <a:gd name="connsiteY14" fmla="*/ 304800 h 900828"/>
            <a:gd name="connsiteX15" fmla="*/ 695325 w 3696085"/>
            <a:gd name="connsiteY15" fmla="*/ 361950 h 900828"/>
            <a:gd name="connsiteX16" fmla="*/ 714375 w 3696085"/>
            <a:gd name="connsiteY16" fmla="*/ 390525 h 900828"/>
            <a:gd name="connsiteX17" fmla="*/ 742950 w 3696085"/>
            <a:gd name="connsiteY17" fmla="*/ 409575 h 900828"/>
            <a:gd name="connsiteX18" fmla="*/ 762000 w 3696085"/>
            <a:gd name="connsiteY18" fmla="*/ 438150 h 900828"/>
            <a:gd name="connsiteX19" fmla="*/ 847725 w 3696085"/>
            <a:gd name="connsiteY19" fmla="*/ 504825 h 900828"/>
            <a:gd name="connsiteX20" fmla="*/ 904875 w 3696085"/>
            <a:gd name="connsiteY20" fmla="*/ 561975 h 900828"/>
            <a:gd name="connsiteX21" fmla="*/ 962025 w 3696085"/>
            <a:gd name="connsiteY21" fmla="*/ 609600 h 900828"/>
            <a:gd name="connsiteX22" fmla="*/ 990600 w 3696085"/>
            <a:gd name="connsiteY22" fmla="*/ 638175 h 900828"/>
            <a:gd name="connsiteX23" fmla="*/ 1047750 w 3696085"/>
            <a:gd name="connsiteY23" fmla="*/ 666750 h 900828"/>
            <a:gd name="connsiteX24" fmla="*/ 1085850 w 3696085"/>
            <a:gd name="connsiteY24" fmla="*/ 676275 h 900828"/>
            <a:gd name="connsiteX25" fmla="*/ 1238250 w 3696085"/>
            <a:gd name="connsiteY25" fmla="*/ 685800 h 900828"/>
            <a:gd name="connsiteX26" fmla="*/ 1409700 w 3696085"/>
            <a:gd name="connsiteY26" fmla="*/ 685800 h 900828"/>
            <a:gd name="connsiteX27" fmla="*/ 1485900 w 3696085"/>
            <a:gd name="connsiteY27" fmla="*/ 666750 h 900828"/>
            <a:gd name="connsiteX28" fmla="*/ 1552575 w 3696085"/>
            <a:gd name="connsiteY28" fmla="*/ 657225 h 900828"/>
            <a:gd name="connsiteX29" fmla="*/ 1619250 w 3696085"/>
            <a:gd name="connsiteY29" fmla="*/ 638175 h 900828"/>
            <a:gd name="connsiteX30" fmla="*/ 1714500 w 3696085"/>
            <a:gd name="connsiteY30" fmla="*/ 647700 h 900828"/>
            <a:gd name="connsiteX31" fmla="*/ 1771650 w 3696085"/>
            <a:gd name="connsiteY31" fmla="*/ 676275 h 900828"/>
            <a:gd name="connsiteX32" fmla="*/ 1809750 w 3696085"/>
            <a:gd name="connsiteY32" fmla="*/ 695325 h 900828"/>
            <a:gd name="connsiteX33" fmla="*/ 1838325 w 3696085"/>
            <a:gd name="connsiteY33" fmla="*/ 714375 h 900828"/>
            <a:gd name="connsiteX34" fmla="*/ 1866900 w 3696085"/>
            <a:gd name="connsiteY34" fmla="*/ 723900 h 900828"/>
            <a:gd name="connsiteX35" fmla="*/ 1924050 w 3696085"/>
            <a:gd name="connsiteY35" fmla="*/ 762000 h 900828"/>
            <a:gd name="connsiteX36" fmla="*/ 1952625 w 3696085"/>
            <a:gd name="connsiteY36" fmla="*/ 781050 h 900828"/>
            <a:gd name="connsiteX37" fmla="*/ 1981200 w 3696085"/>
            <a:gd name="connsiteY37" fmla="*/ 790575 h 900828"/>
            <a:gd name="connsiteX38" fmla="*/ 2047875 w 3696085"/>
            <a:gd name="connsiteY38" fmla="*/ 809625 h 900828"/>
            <a:gd name="connsiteX39" fmla="*/ 2085975 w 3696085"/>
            <a:gd name="connsiteY39" fmla="*/ 828675 h 900828"/>
            <a:gd name="connsiteX40" fmla="*/ 2286000 w 3696085"/>
            <a:gd name="connsiteY40" fmla="*/ 838200 h 900828"/>
            <a:gd name="connsiteX41" fmla="*/ 2314575 w 3696085"/>
            <a:gd name="connsiteY41" fmla="*/ 847725 h 900828"/>
            <a:gd name="connsiteX42" fmla="*/ 2362200 w 3696085"/>
            <a:gd name="connsiteY42" fmla="*/ 857250 h 900828"/>
            <a:gd name="connsiteX43" fmla="*/ 2400300 w 3696085"/>
            <a:gd name="connsiteY43" fmla="*/ 866775 h 900828"/>
            <a:gd name="connsiteX44" fmla="*/ 2428875 w 3696085"/>
            <a:gd name="connsiteY44" fmla="*/ 885825 h 900828"/>
            <a:gd name="connsiteX45" fmla="*/ 2790825 w 3696085"/>
            <a:gd name="connsiteY45" fmla="*/ 866775 h 900828"/>
            <a:gd name="connsiteX46" fmla="*/ 2819400 w 3696085"/>
            <a:gd name="connsiteY46" fmla="*/ 857250 h 900828"/>
            <a:gd name="connsiteX47" fmla="*/ 2876550 w 3696085"/>
            <a:gd name="connsiteY47" fmla="*/ 819150 h 900828"/>
            <a:gd name="connsiteX48" fmla="*/ 2914650 w 3696085"/>
            <a:gd name="connsiteY48" fmla="*/ 790575 h 900828"/>
            <a:gd name="connsiteX49" fmla="*/ 2990850 w 3696085"/>
            <a:gd name="connsiteY49" fmla="*/ 752475 h 900828"/>
            <a:gd name="connsiteX50" fmla="*/ 3067050 w 3696085"/>
            <a:gd name="connsiteY50" fmla="*/ 723900 h 900828"/>
            <a:gd name="connsiteX51" fmla="*/ 3409950 w 3696085"/>
            <a:gd name="connsiteY51" fmla="*/ 714375 h 900828"/>
            <a:gd name="connsiteX52" fmla="*/ 3476625 w 3696085"/>
            <a:gd name="connsiteY52" fmla="*/ 695325 h 900828"/>
            <a:gd name="connsiteX53" fmla="*/ 3524250 w 3696085"/>
            <a:gd name="connsiteY53" fmla="*/ 676275 h 900828"/>
            <a:gd name="connsiteX54" fmla="*/ 3581400 w 3696085"/>
            <a:gd name="connsiteY54" fmla="*/ 657225 h 900828"/>
            <a:gd name="connsiteX55" fmla="*/ 3609975 w 3696085"/>
            <a:gd name="connsiteY55" fmla="*/ 638175 h 900828"/>
            <a:gd name="connsiteX56" fmla="*/ 3676650 w 3696085"/>
            <a:gd name="connsiteY56" fmla="*/ 609600 h 900828"/>
            <a:gd name="connsiteX57" fmla="*/ 3695700 w 3696085"/>
            <a:gd name="connsiteY57" fmla="*/ 581025 h 9008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</a:cxnLst>
          <a:rect l="l" t="t" r="r" b="b"/>
          <a:pathLst>
            <a:path w="3696085" h="900828">
              <a:moveTo>
                <a:pt x="0" y="171450"/>
              </a:moveTo>
              <a:cubicBezTo>
                <a:pt x="12700" y="155575"/>
                <a:pt x="24713" y="139125"/>
                <a:pt x="38100" y="123825"/>
              </a:cubicBezTo>
              <a:cubicBezTo>
                <a:pt x="46970" y="113688"/>
                <a:pt x="58051" y="105598"/>
                <a:pt x="66675" y="95250"/>
              </a:cubicBezTo>
              <a:cubicBezTo>
                <a:pt x="74004" y="86456"/>
                <a:pt x="77630" y="74770"/>
                <a:pt x="85725" y="66675"/>
              </a:cubicBezTo>
              <a:cubicBezTo>
                <a:pt x="93820" y="58580"/>
                <a:pt x="104250" y="53107"/>
                <a:pt x="114300" y="47625"/>
              </a:cubicBezTo>
              <a:cubicBezTo>
                <a:pt x="181227" y="11119"/>
                <a:pt x="170013" y="16354"/>
                <a:pt x="219075" y="0"/>
              </a:cubicBezTo>
              <a:cubicBezTo>
                <a:pt x="237189" y="3623"/>
                <a:pt x="275749" y="9287"/>
                <a:pt x="295275" y="19050"/>
              </a:cubicBezTo>
              <a:cubicBezTo>
                <a:pt x="357601" y="50213"/>
                <a:pt x="289228" y="24544"/>
                <a:pt x="352425" y="66675"/>
              </a:cubicBezTo>
              <a:cubicBezTo>
                <a:pt x="360779" y="72244"/>
                <a:pt x="371475" y="73025"/>
                <a:pt x="381000" y="76200"/>
              </a:cubicBezTo>
              <a:cubicBezTo>
                <a:pt x="400050" y="88900"/>
                <a:pt x="425450" y="95250"/>
                <a:pt x="438150" y="114300"/>
              </a:cubicBezTo>
              <a:cubicBezTo>
                <a:pt x="444500" y="123825"/>
                <a:pt x="449105" y="134780"/>
                <a:pt x="457200" y="142875"/>
              </a:cubicBezTo>
              <a:cubicBezTo>
                <a:pt x="465295" y="150970"/>
                <a:pt x="477219" y="154320"/>
                <a:pt x="485775" y="161925"/>
              </a:cubicBezTo>
              <a:cubicBezTo>
                <a:pt x="505911" y="179823"/>
                <a:pt x="523875" y="200025"/>
                <a:pt x="542925" y="219075"/>
              </a:cubicBezTo>
              <a:lnTo>
                <a:pt x="600075" y="276225"/>
              </a:lnTo>
              <a:cubicBezTo>
                <a:pt x="611300" y="287450"/>
                <a:pt x="626375" y="294180"/>
                <a:pt x="638175" y="304800"/>
              </a:cubicBezTo>
              <a:cubicBezTo>
                <a:pt x="658200" y="322822"/>
                <a:pt x="680381" y="339534"/>
                <a:pt x="695325" y="361950"/>
              </a:cubicBezTo>
              <a:cubicBezTo>
                <a:pt x="701675" y="371475"/>
                <a:pt x="706280" y="382430"/>
                <a:pt x="714375" y="390525"/>
              </a:cubicBezTo>
              <a:cubicBezTo>
                <a:pt x="722470" y="398620"/>
                <a:pt x="733425" y="403225"/>
                <a:pt x="742950" y="409575"/>
              </a:cubicBezTo>
              <a:cubicBezTo>
                <a:pt x="749300" y="419100"/>
                <a:pt x="754671" y="429356"/>
                <a:pt x="762000" y="438150"/>
              </a:cubicBezTo>
              <a:cubicBezTo>
                <a:pt x="789978" y="471723"/>
                <a:pt x="807899" y="478274"/>
                <a:pt x="847725" y="504825"/>
              </a:cubicBezTo>
              <a:cubicBezTo>
                <a:pt x="870141" y="519769"/>
                <a:pt x="885825" y="542925"/>
                <a:pt x="904875" y="561975"/>
              </a:cubicBezTo>
              <a:cubicBezTo>
                <a:pt x="988357" y="645457"/>
                <a:pt x="882459" y="543295"/>
                <a:pt x="962025" y="609600"/>
              </a:cubicBezTo>
              <a:cubicBezTo>
                <a:pt x="972373" y="618224"/>
                <a:pt x="980252" y="629551"/>
                <a:pt x="990600" y="638175"/>
              </a:cubicBezTo>
              <a:cubicBezTo>
                <a:pt x="1012380" y="656325"/>
                <a:pt x="1021601" y="659279"/>
                <a:pt x="1047750" y="666750"/>
              </a:cubicBezTo>
              <a:cubicBezTo>
                <a:pt x="1060337" y="670346"/>
                <a:pt x="1072824" y="674972"/>
                <a:pt x="1085850" y="676275"/>
              </a:cubicBezTo>
              <a:cubicBezTo>
                <a:pt x="1136497" y="681340"/>
                <a:pt x="1187450" y="682625"/>
                <a:pt x="1238250" y="685800"/>
              </a:cubicBezTo>
              <a:cubicBezTo>
                <a:pt x="1307684" y="708945"/>
                <a:pt x="1277830" y="703000"/>
                <a:pt x="1409700" y="685800"/>
              </a:cubicBezTo>
              <a:cubicBezTo>
                <a:pt x="1435662" y="682414"/>
                <a:pt x="1459981" y="670453"/>
                <a:pt x="1485900" y="666750"/>
              </a:cubicBezTo>
              <a:lnTo>
                <a:pt x="1552575" y="657225"/>
              </a:lnTo>
              <a:cubicBezTo>
                <a:pt x="1566050" y="652733"/>
                <a:pt x="1607290" y="638175"/>
                <a:pt x="1619250" y="638175"/>
              </a:cubicBezTo>
              <a:cubicBezTo>
                <a:pt x="1651158" y="638175"/>
                <a:pt x="1682750" y="644525"/>
                <a:pt x="1714500" y="647700"/>
              </a:cubicBezTo>
              <a:cubicBezTo>
                <a:pt x="1766891" y="665164"/>
                <a:pt x="1719949" y="646732"/>
                <a:pt x="1771650" y="676275"/>
              </a:cubicBezTo>
              <a:cubicBezTo>
                <a:pt x="1783978" y="683320"/>
                <a:pt x="1797422" y="688280"/>
                <a:pt x="1809750" y="695325"/>
              </a:cubicBezTo>
              <a:cubicBezTo>
                <a:pt x="1819689" y="701005"/>
                <a:pt x="1828086" y="709255"/>
                <a:pt x="1838325" y="714375"/>
              </a:cubicBezTo>
              <a:cubicBezTo>
                <a:pt x="1847305" y="718865"/>
                <a:pt x="1857375" y="720725"/>
                <a:pt x="1866900" y="723900"/>
              </a:cubicBezTo>
              <a:lnTo>
                <a:pt x="1924050" y="762000"/>
              </a:lnTo>
              <a:cubicBezTo>
                <a:pt x="1933575" y="768350"/>
                <a:pt x="1941765" y="777430"/>
                <a:pt x="1952625" y="781050"/>
              </a:cubicBezTo>
              <a:cubicBezTo>
                <a:pt x="1962150" y="784225"/>
                <a:pt x="1971546" y="787817"/>
                <a:pt x="1981200" y="790575"/>
              </a:cubicBezTo>
              <a:cubicBezTo>
                <a:pt x="2005367" y="797480"/>
                <a:pt x="2025037" y="799837"/>
                <a:pt x="2047875" y="809625"/>
              </a:cubicBezTo>
              <a:cubicBezTo>
                <a:pt x="2060926" y="815218"/>
                <a:pt x="2071877" y="826983"/>
                <a:pt x="2085975" y="828675"/>
              </a:cubicBezTo>
              <a:cubicBezTo>
                <a:pt x="2152250" y="836628"/>
                <a:pt x="2219325" y="835025"/>
                <a:pt x="2286000" y="838200"/>
              </a:cubicBezTo>
              <a:cubicBezTo>
                <a:pt x="2295525" y="841375"/>
                <a:pt x="2304835" y="845290"/>
                <a:pt x="2314575" y="847725"/>
              </a:cubicBezTo>
              <a:cubicBezTo>
                <a:pt x="2330281" y="851652"/>
                <a:pt x="2346396" y="853738"/>
                <a:pt x="2362200" y="857250"/>
              </a:cubicBezTo>
              <a:cubicBezTo>
                <a:pt x="2374979" y="860090"/>
                <a:pt x="2387600" y="863600"/>
                <a:pt x="2400300" y="866775"/>
              </a:cubicBezTo>
              <a:cubicBezTo>
                <a:pt x="2409825" y="873125"/>
                <a:pt x="2417432" y="885516"/>
                <a:pt x="2428875" y="885825"/>
              </a:cubicBezTo>
              <a:cubicBezTo>
                <a:pt x="2570405" y="889650"/>
                <a:pt x="2671639" y="900828"/>
                <a:pt x="2790825" y="866775"/>
              </a:cubicBezTo>
              <a:cubicBezTo>
                <a:pt x="2800479" y="864017"/>
                <a:pt x="2809875" y="860425"/>
                <a:pt x="2819400" y="857250"/>
              </a:cubicBezTo>
              <a:cubicBezTo>
                <a:pt x="2885898" y="790752"/>
                <a:pt x="2812221" y="855909"/>
                <a:pt x="2876550" y="819150"/>
              </a:cubicBezTo>
              <a:cubicBezTo>
                <a:pt x="2890333" y="811274"/>
                <a:pt x="2901441" y="799381"/>
                <a:pt x="2914650" y="790575"/>
              </a:cubicBezTo>
              <a:cubicBezTo>
                <a:pt x="2989169" y="740896"/>
                <a:pt x="2934796" y="776498"/>
                <a:pt x="2990850" y="752475"/>
              </a:cubicBezTo>
              <a:cubicBezTo>
                <a:pt x="3020331" y="739840"/>
                <a:pt x="3033916" y="725557"/>
                <a:pt x="3067050" y="723900"/>
              </a:cubicBezTo>
              <a:cubicBezTo>
                <a:pt x="3181251" y="718190"/>
                <a:pt x="3295650" y="717550"/>
                <a:pt x="3409950" y="714375"/>
              </a:cubicBezTo>
              <a:cubicBezTo>
                <a:pt x="3439974" y="706869"/>
                <a:pt x="3449296" y="705574"/>
                <a:pt x="3476625" y="695325"/>
              </a:cubicBezTo>
              <a:cubicBezTo>
                <a:pt x="3492634" y="689322"/>
                <a:pt x="3508182" y="682118"/>
                <a:pt x="3524250" y="676275"/>
              </a:cubicBezTo>
              <a:cubicBezTo>
                <a:pt x="3543121" y="669413"/>
                <a:pt x="3581400" y="657225"/>
                <a:pt x="3581400" y="657225"/>
              </a:cubicBezTo>
              <a:cubicBezTo>
                <a:pt x="3590925" y="650875"/>
                <a:pt x="3599453" y="642684"/>
                <a:pt x="3609975" y="638175"/>
              </a:cubicBezTo>
              <a:cubicBezTo>
                <a:pt x="3696085" y="601271"/>
                <a:pt x="3604911" y="657426"/>
                <a:pt x="3676650" y="609600"/>
              </a:cubicBezTo>
              <a:lnTo>
                <a:pt x="3695700" y="581025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27</xdr:col>
      <xdr:colOff>28575</xdr:colOff>
      <xdr:row>44</xdr:row>
      <xdr:rowOff>76200</xdr:rowOff>
    </xdr:from>
    <xdr:to>
      <xdr:col>30</xdr:col>
      <xdr:colOff>95250</xdr:colOff>
      <xdr:row>51</xdr:row>
      <xdr:rowOff>47625</xdr:rowOff>
    </xdr:to>
    <xdr:sp macro="" textlink="">
      <xdr:nvSpPr>
        <xdr:cNvPr id="12" name="11 Forma libre"/>
        <xdr:cNvSpPr/>
      </xdr:nvSpPr>
      <xdr:spPr>
        <a:xfrm>
          <a:off x="3867150" y="8467725"/>
          <a:ext cx="466725" cy="1143000"/>
        </a:xfrm>
        <a:custGeom>
          <a:avLst/>
          <a:gdLst>
            <a:gd name="connsiteX0" fmla="*/ 38100 w 466725"/>
            <a:gd name="connsiteY0" fmla="*/ 0 h 1143000"/>
            <a:gd name="connsiteX1" fmla="*/ 28575 w 466725"/>
            <a:gd name="connsiteY1" fmla="*/ 85725 h 1143000"/>
            <a:gd name="connsiteX2" fmla="*/ 19050 w 466725"/>
            <a:gd name="connsiteY2" fmla="*/ 114300 h 1143000"/>
            <a:gd name="connsiteX3" fmla="*/ 0 w 466725"/>
            <a:gd name="connsiteY3" fmla="*/ 200025 h 1143000"/>
            <a:gd name="connsiteX4" fmla="*/ 9525 w 466725"/>
            <a:gd name="connsiteY4" fmla="*/ 419100 h 1143000"/>
            <a:gd name="connsiteX5" fmla="*/ 19050 w 466725"/>
            <a:gd name="connsiteY5" fmla="*/ 447675 h 1143000"/>
            <a:gd name="connsiteX6" fmla="*/ 66675 w 466725"/>
            <a:gd name="connsiteY6" fmla="*/ 504825 h 1143000"/>
            <a:gd name="connsiteX7" fmla="*/ 104775 w 466725"/>
            <a:gd name="connsiteY7" fmla="*/ 552450 h 1143000"/>
            <a:gd name="connsiteX8" fmla="*/ 152400 w 466725"/>
            <a:gd name="connsiteY8" fmla="*/ 600075 h 1143000"/>
            <a:gd name="connsiteX9" fmla="*/ 238125 w 466725"/>
            <a:gd name="connsiteY9" fmla="*/ 676275 h 1143000"/>
            <a:gd name="connsiteX10" fmla="*/ 238125 w 466725"/>
            <a:gd name="connsiteY10" fmla="*/ 847725 h 1143000"/>
            <a:gd name="connsiteX11" fmla="*/ 219075 w 466725"/>
            <a:gd name="connsiteY11" fmla="*/ 904875 h 1143000"/>
            <a:gd name="connsiteX12" fmla="*/ 266700 w 466725"/>
            <a:gd name="connsiteY12" fmla="*/ 981075 h 1143000"/>
            <a:gd name="connsiteX13" fmla="*/ 314325 w 466725"/>
            <a:gd name="connsiteY13" fmla="*/ 1019175 h 1143000"/>
            <a:gd name="connsiteX14" fmla="*/ 333375 w 466725"/>
            <a:gd name="connsiteY14" fmla="*/ 1047750 h 1143000"/>
            <a:gd name="connsiteX15" fmla="*/ 390525 w 466725"/>
            <a:gd name="connsiteY15" fmla="*/ 1085850 h 1143000"/>
            <a:gd name="connsiteX16" fmla="*/ 447675 w 466725"/>
            <a:gd name="connsiteY16" fmla="*/ 1123950 h 1143000"/>
            <a:gd name="connsiteX17" fmla="*/ 466725 w 466725"/>
            <a:gd name="connsiteY17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466725" h="1143000">
              <a:moveTo>
                <a:pt x="38100" y="0"/>
              </a:moveTo>
              <a:cubicBezTo>
                <a:pt x="34925" y="28575"/>
                <a:pt x="33302" y="57365"/>
                <a:pt x="28575" y="85725"/>
              </a:cubicBezTo>
              <a:cubicBezTo>
                <a:pt x="26924" y="95629"/>
                <a:pt x="21808" y="104646"/>
                <a:pt x="19050" y="114300"/>
              </a:cubicBezTo>
              <a:cubicBezTo>
                <a:pt x="10082" y="145687"/>
                <a:pt x="6547" y="167289"/>
                <a:pt x="0" y="200025"/>
              </a:cubicBezTo>
              <a:cubicBezTo>
                <a:pt x="3175" y="273050"/>
                <a:pt x="3919" y="346221"/>
                <a:pt x="9525" y="419100"/>
              </a:cubicBezTo>
              <a:cubicBezTo>
                <a:pt x="10295" y="429111"/>
                <a:pt x="13481" y="439321"/>
                <a:pt x="19050" y="447675"/>
              </a:cubicBezTo>
              <a:cubicBezTo>
                <a:pt x="61181" y="510872"/>
                <a:pt x="35512" y="442499"/>
                <a:pt x="66675" y="504825"/>
              </a:cubicBezTo>
              <a:cubicBezTo>
                <a:pt x="89679" y="550833"/>
                <a:pt x="56605" y="520337"/>
                <a:pt x="104775" y="552450"/>
              </a:cubicBezTo>
              <a:cubicBezTo>
                <a:pt x="144030" y="611332"/>
                <a:pt x="100445" y="553893"/>
                <a:pt x="152400" y="600075"/>
              </a:cubicBezTo>
              <a:cubicBezTo>
                <a:pt x="250267" y="687068"/>
                <a:pt x="173272" y="633040"/>
                <a:pt x="238125" y="676275"/>
              </a:cubicBezTo>
              <a:cubicBezTo>
                <a:pt x="261029" y="744986"/>
                <a:pt x="256472" y="719295"/>
                <a:pt x="238125" y="847725"/>
              </a:cubicBezTo>
              <a:cubicBezTo>
                <a:pt x="235285" y="867604"/>
                <a:pt x="219075" y="904875"/>
                <a:pt x="219075" y="904875"/>
              </a:cubicBezTo>
              <a:cubicBezTo>
                <a:pt x="241745" y="972885"/>
                <a:pt x="221417" y="950886"/>
                <a:pt x="266700" y="981075"/>
              </a:cubicBezTo>
              <a:cubicBezTo>
                <a:pt x="286917" y="1041725"/>
                <a:pt x="257942" y="981586"/>
                <a:pt x="314325" y="1019175"/>
              </a:cubicBezTo>
              <a:cubicBezTo>
                <a:pt x="323850" y="1025525"/>
                <a:pt x="324760" y="1040212"/>
                <a:pt x="333375" y="1047750"/>
              </a:cubicBezTo>
              <a:cubicBezTo>
                <a:pt x="350605" y="1062827"/>
                <a:pt x="371475" y="1073150"/>
                <a:pt x="390525" y="1085850"/>
              </a:cubicBezTo>
              <a:lnTo>
                <a:pt x="447675" y="1123950"/>
              </a:lnTo>
              <a:cubicBezTo>
                <a:pt x="455147" y="1128931"/>
                <a:pt x="460375" y="1136650"/>
                <a:pt x="466725" y="114300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8</xdr:col>
      <xdr:colOff>69850</xdr:colOff>
      <xdr:row>34</xdr:row>
      <xdr:rowOff>28575</xdr:rowOff>
    </xdr:from>
    <xdr:to>
      <xdr:col>22</xdr:col>
      <xdr:colOff>38100</xdr:colOff>
      <xdr:row>42</xdr:row>
      <xdr:rowOff>85725</xdr:rowOff>
    </xdr:to>
    <xdr:sp macro="" textlink="">
      <xdr:nvSpPr>
        <xdr:cNvPr id="13" name="12 Forma libre"/>
        <xdr:cNvSpPr/>
      </xdr:nvSpPr>
      <xdr:spPr>
        <a:xfrm>
          <a:off x="1146175" y="6924675"/>
          <a:ext cx="1835150" cy="1276350"/>
        </a:xfrm>
        <a:custGeom>
          <a:avLst/>
          <a:gdLst>
            <a:gd name="connsiteX0" fmla="*/ 1835150 w 1835150"/>
            <a:gd name="connsiteY0" fmla="*/ 1133475 h 1276350"/>
            <a:gd name="connsiteX1" fmla="*/ 1787525 w 1835150"/>
            <a:gd name="connsiteY1" fmla="*/ 1152525 h 1276350"/>
            <a:gd name="connsiteX2" fmla="*/ 1730375 w 1835150"/>
            <a:gd name="connsiteY2" fmla="*/ 1181100 h 1276350"/>
            <a:gd name="connsiteX3" fmla="*/ 1625600 w 1835150"/>
            <a:gd name="connsiteY3" fmla="*/ 1162050 h 1276350"/>
            <a:gd name="connsiteX4" fmla="*/ 1597025 w 1835150"/>
            <a:gd name="connsiteY4" fmla="*/ 1143000 h 1276350"/>
            <a:gd name="connsiteX5" fmla="*/ 1577975 w 1835150"/>
            <a:gd name="connsiteY5" fmla="*/ 1114425 h 1276350"/>
            <a:gd name="connsiteX6" fmla="*/ 1520825 w 1835150"/>
            <a:gd name="connsiteY6" fmla="*/ 1066800 h 1276350"/>
            <a:gd name="connsiteX7" fmla="*/ 1501775 w 1835150"/>
            <a:gd name="connsiteY7" fmla="*/ 1038225 h 1276350"/>
            <a:gd name="connsiteX8" fmla="*/ 1263650 w 1835150"/>
            <a:gd name="connsiteY8" fmla="*/ 1085850 h 1276350"/>
            <a:gd name="connsiteX9" fmla="*/ 1225550 w 1835150"/>
            <a:gd name="connsiteY9" fmla="*/ 1114425 h 1276350"/>
            <a:gd name="connsiteX10" fmla="*/ 1168400 w 1835150"/>
            <a:gd name="connsiteY10" fmla="*/ 1152525 h 1276350"/>
            <a:gd name="connsiteX11" fmla="*/ 1149350 w 1835150"/>
            <a:gd name="connsiteY11" fmla="*/ 1181100 h 1276350"/>
            <a:gd name="connsiteX12" fmla="*/ 1101725 w 1835150"/>
            <a:gd name="connsiteY12" fmla="*/ 1190625 h 1276350"/>
            <a:gd name="connsiteX13" fmla="*/ 1006475 w 1835150"/>
            <a:gd name="connsiteY13" fmla="*/ 1200150 h 1276350"/>
            <a:gd name="connsiteX14" fmla="*/ 892175 w 1835150"/>
            <a:gd name="connsiteY14" fmla="*/ 1228725 h 1276350"/>
            <a:gd name="connsiteX15" fmla="*/ 835025 w 1835150"/>
            <a:gd name="connsiteY15" fmla="*/ 1247775 h 1276350"/>
            <a:gd name="connsiteX16" fmla="*/ 796925 w 1835150"/>
            <a:gd name="connsiteY16" fmla="*/ 1257300 h 1276350"/>
            <a:gd name="connsiteX17" fmla="*/ 768350 w 1835150"/>
            <a:gd name="connsiteY17" fmla="*/ 1266825 h 1276350"/>
            <a:gd name="connsiteX18" fmla="*/ 720725 w 1835150"/>
            <a:gd name="connsiteY18" fmla="*/ 1276350 h 1276350"/>
            <a:gd name="connsiteX19" fmla="*/ 615950 w 1835150"/>
            <a:gd name="connsiteY19" fmla="*/ 1266825 h 1276350"/>
            <a:gd name="connsiteX20" fmla="*/ 587375 w 1835150"/>
            <a:gd name="connsiteY20" fmla="*/ 1257300 h 1276350"/>
            <a:gd name="connsiteX21" fmla="*/ 520700 w 1835150"/>
            <a:gd name="connsiteY21" fmla="*/ 1219200 h 1276350"/>
            <a:gd name="connsiteX22" fmla="*/ 492125 w 1835150"/>
            <a:gd name="connsiteY22" fmla="*/ 1190625 h 1276350"/>
            <a:gd name="connsiteX23" fmla="*/ 473075 w 1835150"/>
            <a:gd name="connsiteY23" fmla="*/ 1133475 h 1276350"/>
            <a:gd name="connsiteX24" fmla="*/ 463550 w 1835150"/>
            <a:gd name="connsiteY24" fmla="*/ 1104900 h 1276350"/>
            <a:gd name="connsiteX25" fmla="*/ 444500 w 1835150"/>
            <a:gd name="connsiteY25" fmla="*/ 1057275 h 1276350"/>
            <a:gd name="connsiteX26" fmla="*/ 434975 w 1835150"/>
            <a:gd name="connsiteY26" fmla="*/ 1028700 h 1276350"/>
            <a:gd name="connsiteX27" fmla="*/ 396875 w 1835150"/>
            <a:gd name="connsiteY27" fmla="*/ 971550 h 1276350"/>
            <a:gd name="connsiteX28" fmla="*/ 358775 w 1835150"/>
            <a:gd name="connsiteY28" fmla="*/ 914400 h 1276350"/>
            <a:gd name="connsiteX29" fmla="*/ 330200 w 1835150"/>
            <a:gd name="connsiteY29" fmla="*/ 895350 h 1276350"/>
            <a:gd name="connsiteX30" fmla="*/ 301625 w 1835150"/>
            <a:gd name="connsiteY30" fmla="*/ 809625 h 1276350"/>
            <a:gd name="connsiteX31" fmla="*/ 263525 w 1835150"/>
            <a:gd name="connsiteY31" fmla="*/ 752475 h 1276350"/>
            <a:gd name="connsiteX32" fmla="*/ 254000 w 1835150"/>
            <a:gd name="connsiteY32" fmla="*/ 723900 h 1276350"/>
            <a:gd name="connsiteX33" fmla="*/ 234950 w 1835150"/>
            <a:gd name="connsiteY33" fmla="*/ 647700 h 1276350"/>
            <a:gd name="connsiteX34" fmla="*/ 206375 w 1835150"/>
            <a:gd name="connsiteY34" fmla="*/ 561975 h 1276350"/>
            <a:gd name="connsiteX35" fmla="*/ 196850 w 1835150"/>
            <a:gd name="connsiteY35" fmla="*/ 533400 h 1276350"/>
            <a:gd name="connsiteX36" fmla="*/ 187325 w 1835150"/>
            <a:gd name="connsiteY36" fmla="*/ 295275 h 1276350"/>
            <a:gd name="connsiteX37" fmla="*/ 139700 w 1835150"/>
            <a:gd name="connsiteY37" fmla="*/ 200025 h 1276350"/>
            <a:gd name="connsiteX38" fmla="*/ 111125 w 1835150"/>
            <a:gd name="connsiteY38" fmla="*/ 180975 h 1276350"/>
            <a:gd name="connsiteX39" fmla="*/ 63500 w 1835150"/>
            <a:gd name="connsiteY39" fmla="*/ 133350 h 1276350"/>
            <a:gd name="connsiteX40" fmla="*/ 15875 w 1835150"/>
            <a:gd name="connsiteY40" fmla="*/ 85725 h 1276350"/>
            <a:gd name="connsiteX41" fmla="*/ 6350 w 1835150"/>
            <a:gd name="connsiteY41" fmla="*/ 57150 h 1276350"/>
            <a:gd name="connsiteX42" fmla="*/ 15875 w 1835150"/>
            <a:gd name="connsiteY42" fmla="*/ 19050 h 1276350"/>
            <a:gd name="connsiteX43" fmla="*/ 15875 w 1835150"/>
            <a:gd name="connsiteY43" fmla="*/ 0 h 1276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</a:cxnLst>
          <a:rect l="l" t="t" r="r" b="b"/>
          <a:pathLst>
            <a:path w="1835150" h="1276350">
              <a:moveTo>
                <a:pt x="1835150" y="1133475"/>
              </a:moveTo>
              <a:cubicBezTo>
                <a:pt x="1819275" y="1139825"/>
                <a:pt x="1802818" y="1144879"/>
                <a:pt x="1787525" y="1152525"/>
              </a:cubicBezTo>
              <a:cubicBezTo>
                <a:pt x="1713667" y="1189454"/>
                <a:pt x="1802199" y="1157159"/>
                <a:pt x="1730375" y="1181100"/>
              </a:cubicBezTo>
              <a:cubicBezTo>
                <a:pt x="1704108" y="1177817"/>
                <a:pt x="1654966" y="1176733"/>
                <a:pt x="1625600" y="1162050"/>
              </a:cubicBezTo>
              <a:cubicBezTo>
                <a:pt x="1615361" y="1156930"/>
                <a:pt x="1606550" y="1149350"/>
                <a:pt x="1597025" y="1143000"/>
              </a:cubicBezTo>
              <a:cubicBezTo>
                <a:pt x="1590675" y="1133475"/>
                <a:pt x="1585304" y="1123219"/>
                <a:pt x="1577975" y="1114425"/>
              </a:cubicBezTo>
              <a:cubicBezTo>
                <a:pt x="1555056" y="1086923"/>
                <a:pt x="1548922" y="1085531"/>
                <a:pt x="1520825" y="1066800"/>
              </a:cubicBezTo>
              <a:cubicBezTo>
                <a:pt x="1514475" y="1057275"/>
                <a:pt x="1513160" y="1039423"/>
                <a:pt x="1501775" y="1038225"/>
              </a:cubicBezTo>
              <a:cubicBezTo>
                <a:pt x="1417328" y="1029336"/>
                <a:pt x="1332627" y="1034117"/>
                <a:pt x="1263650" y="1085850"/>
              </a:cubicBezTo>
              <a:cubicBezTo>
                <a:pt x="1250950" y="1095375"/>
                <a:pt x="1238555" y="1105321"/>
                <a:pt x="1225550" y="1114425"/>
              </a:cubicBezTo>
              <a:cubicBezTo>
                <a:pt x="1206793" y="1127555"/>
                <a:pt x="1168400" y="1152525"/>
                <a:pt x="1168400" y="1152525"/>
              </a:cubicBezTo>
              <a:cubicBezTo>
                <a:pt x="1162050" y="1162050"/>
                <a:pt x="1159289" y="1175420"/>
                <a:pt x="1149350" y="1181100"/>
              </a:cubicBezTo>
              <a:cubicBezTo>
                <a:pt x="1135294" y="1189132"/>
                <a:pt x="1117772" y="1188485"/>
                <a:pt x="1101725" y="1190625"/>
              </a:cubicBezTo>
              <a:cubicBezTo>
                <a:pt x="1070097" y="1194842"/>
                <a:pt x="1038225" y="1196975"/>
                <a:pt x="1006475" y="1200150"/>
              </a:cubicBezTo>
              <a:lnTo>
                <a:pt x="892175" y="1228725"/>
              </a:lnTo>
              <a:cubicBezTo>
                <a:pt x="872694" y="1233595"/>
                <a:pt x="854506" y="1242905"/>
                <a:pt x="835025" y="1247775"/>
              </a:cubicBezTo>
              <a:cubicBezTo>
                <a:pt x="822325" y="1250950"/>
                <a:pt x="809512" y="1253704"/>
                <a:pt x="796925" y="1257300"/>
              </a:cubicBezTo>
              <a:cubicBezTo>
                <a:pt x="787271" y="1260058"/>
                <a:pt x="778090" y="1264390"/>
                <a:pt x="768350" y="1266825"/>
              </a:cubicBezTo>
              <a:cubicBezTo>
                <a:pt x="752644" y="1270752"/>
                <a:pt x="736600" y="1273175"/>
                <a:pt x="720725" y="1276350"/>
              </a:cubicBezTo>
              <a:cubicBezTo>
                <a:pt x="685800" y="1273175"/>
                <a:pt x="650667" y="1271785"/>
                <a:pt x="615950" y="1266825"/>
              </a:cubicBezTo>
              <a:cubicBezTo>
                <a:pt x="606011" y="1265405"/>
                <a:pt x="596603" y="1261255"/>
                <a:pt x="587375" y="1257300"/>
              </a:cubicBezTo>
              <a:cubicBezTo>
                <a:pt x="568194" y="1249080"/>
                <a:pt x="537581" y="1233267"/>
                <a:pt x="520700" y="1219200"/>
              </a:cubicBezTo>
              <a:cubicBezTo>
                <a:pt x="510352" y="1210576"/>
                <a:pt x="501650" y="1200150"/>
                <a:pt x="492125" y="1190625"/>
              </a:cubicBezTo>
              <a:lnTo>
                <a:pt x="473075" y="1133475"/>
              </a:lnTo>
              <a:cubicBezTo>
                <a:pt x="469900" y="1123950"/>
                <a:pt x="467279" y="1114222"/>
                <a:pt x="463550" y="1104900"/>
              </a:cubicBezTo>
              <a:cubicBezTo>
                <a:pt x="457200" y="1089025"/>
                <a:pt x="450503" y="1073284"/>
                <a:pt x="444500" y="1057275"/>
              </a:cubicBezTo>
              <a:cubicBezTo>
                <a:pt x="440975" y="1047874"/>
                <a:pt x="439851" y="1037477"/>
                <a:pt x="434975" y="1028700"/>
              </a:cubicBezTo>
              <a:cubicBezTo>
                <a:pt x="423856" y="1008686"/>
                <a:pt x="409575" y="990600"/>
                <a:pt x="396875" y="971550"/>
              </a:cubicBezTo>
              <a:lnTo>
                <a:pt x="358775" y="914400"/>
              </a:lnTo>
              <a:cubicBezTo>
                <a:pt x="352425" y="904875"/>
                <a:pt x="339725" y="901700"/>
                <a:pt x="330200" y="895350"/>
              </a:cubicBezTo>
              <a:lnTo>
                <a:pt x="301625" y="809625"/>
              </a:lnTo>
              <a:cubicBezTo>
                <a:pt x="294385" y="787905"/>
                <a:pt x="270765" y="774195"/>
                <a:pt x="263525" y="752475"/>
              </a:cubicBezTo>
              <a:cubicBezTo>
                <a:pt x="260350" y="742950"/>
                <a:pt x="256642" y="733586"/>
                <a:pt x="254000" y="723900"/>
              </a:cubicBezTo>
              <a:cubicBezTo>
                <a:pt x="247111" y="698641"/>
                <a:pt x="243229" y="672538"/>
                <a:pt x="234950" y="647700"/>
              </a:cubicBezTo>
              <a:lnTo>
                <a:pt x="206375" y="561975"/>
              </a:lnTo>
              <a:lnTo>
                <a:pt x="196850" y="533400"/>
              </a:lnTo>
              <a:cubicBezTo>
                <a:pt x="193675" y="454025"/>
                <a:pt x="194977" y="374344"/>
                <a:pt x="187325" y="295275"/>
              </a:cubicBezTo>
              <a:cubicBezTo>
                <a:pt x="184002" y="260940"/>
                <a:pt x="163921" y="224246"/>
                <a:pt x="139700" y="200025"/>
              </a:cubicBezTo>
              <a:cubicBezTo>
                <a:pt x="131605" y="191930"/>
                <a:pt x="120650" y="187325"/>
                <a:pt x="111125" y="180975"/>
              </a:cubicBezTo>
              <a:cubicBezTo>
                <a:pt x="60325" y="104775"/>
                <a:pt x="127000" y="196850"/>
                <a:pt x="63500" y="133350"/>
              </a:cubicBezTo>
              <a:cubicBezTo>
                <a:pt x="0" y="69850"/>
                <a:pt x="92075" y="136525"/>
                <a:pt x="15875" y="85725"/>
              </a:cubicBezTo>
              <a:cubicBezTo>
                <a:pt x="12700" y="76200"/>
                <a:pt x="6350" y="67190"/>
                <a:pt x="6350" y="57150"/>
              </a:cubicBezTo>
              <a:cubicBezTo>
                <a:pt x="6350" y="44059"/>
                <a:pt x="13723" y="31963"/>
                <a:pt x="15875" y="19050"/>
              </a:cubicBezTo>
              <a:cubicBezTo>
                <a:pt x="16919" y="12786"/>
                <a:pt x="15875" y="6350"/>
                <a:pt x="15875" y="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30</xdr:col>
      <xdr:colOff>114300</xdr:colOff>
      <xdr:row>28</xdr:row>
      <xdr:rowOff>57150</xdr:rowOff>
    </xdr:from>
    <xdr:to>
      <xdr:col>39</xdr:col>
      <xdr:colOff>107133</xdr:colOff>
      <xdr:row>32</xdr:row>
      <xdr:rowOff>66675</xdr:rowOff>
    </xdr:to>
    <xdr:sp macro="" textlink="">
      <xdr:nvSpPr>
        <xdr:cNvPr id="14" name="13 Forma libre"/>
        <xdr:cNvSpPr/>
      </xdr:nvSpPr>
      <xdr:spPr>
        <a:xfrm>
          <a:off x="4352925" y="6038850"/>
          <a:ext cx="1469208" cy="619125"/>
        </a:xfrm>
        <a:custGeom>
          <a:avLst/>
          <a:gdLst>
            <a:gd name="connsiteX0" fmla="*/ 0 w 1192983"/>
            <a:gd name="connsiteY0" fmla="*/ 609600 h 619125"/>
            <a:gd name="connsiteX1" fmla="*/ 47625 w 1192983"/>
            <a:gd name="connsiteY1" fmla="*/ 619125 h 619125"/>
            <a:gd name="connsiteX2" fmla="*/ 219075 w 1192983"/>
            <a:gd name="connsiteY2" fmla="*/ 590550 h 619125"/>
            <a:gd name="connsiteX3" fmla="*/ 314325 w 1192983"/>
            <a:gd name="connsiteY3" fmla="*/ 561975 h 619125"/>
            <a:gd name="connsiteX4" fmla="*/ 342900 w 1192983"/>
            <a:gd name="connsiteY4" fmla="*/ 552450 h 619125"/>
            <a:gd name="connsiteX5" fmla="*/ 457200 w 1192983"/>
            <a:gd name="connsiteY5" fmla="*/ 523875 h 619125"/>
            <a:gd name="connsiteX6" fmla="*/ 476250 w 1192983"/>
            <a:gd name="connsiteY6" fmla="*/ 495300 h 619125"/>
            <a:gd name="connsiteX7" fmla="*/ 514350 w 1192983"/>
            <a:gd name="connsiteY7" fmla="*/ 419100 h 619125"/>
            <a:gd name="connsiteX8" fmla="*/ 552450 w 1192983"/>
            <a:gd name="connsiteY8" fmla="*/ 390525 h 619125"/>
            <a:gd name="connsiteX9" fmla="*/ 619125 w 1192983"/>
            <a:gd name="connsiteY9" fmla="*/ 304800 h 619125"/>
            <a:gd name="connsiteX10" fmla="*/ 714375 w 1192983"/>
            <a:gd name="connsiteY10" fmla="*/ 247650 h 619125"/>
            <a:gd name="connsiteX11" fmla="*/ 771525 w 1192983"/>
            <a:gd name="connsiteY11" fmla="*/ 228600 h 619125"/>
            <a:gd name="connsiteX12" fmla="*/ 800100 w 1192983"/>
            <a:gd name="connsiteY12" fmla="*/ 219075 h 619125"/>
            <a:gd name="connsiteX13" fmla="*/ 838200 w 1192983"/>
            <a:gd name="connsiteY13" fmla="*/ 200025 h 619125"/>
            <a:gd name="connsiteX14" fmla="*/ 866775 w 1192983"/>
            <a:gd name="connsiteY14" fmla="*/ 180975 h 619125"/>
            <a:gd name="connsiteX15" fmla="*/ 962025 w 1192983"/>
            <a:gd name="connsiteY15" fmla="*/ 152400 h 619125"/>
            <a:gd name="connsiteX16" fmla="*/ 1076325 w 1192983"/>
            <a:gd name="connsiteY16" fmla="*/ 142875 h 619125"/>
            <a:gd name="connsiteX17" fmla="*/ 1104900 w 1192983"/>
            <a:gd name="connsiteY17" fmla="*/ 133350 h 619125"/>
            <a:gd name="connsiteX18" fmla="*/ 1143000 w 1192983"/>
            <a:gd name="connsiteY18" fmla="*/ 76200 h 619125"/>
            <a:gd name="connsiteX19" fmla="*/ 1190625 w 1192983"/>
            <a:gd name="connsiteY19" fmla="*/ 19050 h 619125"/>
            <a:gd name="connsiteX20" fmla="*/ 1190625 w 1192983"/>
            <a:gd name="connsiteY20" fmla="*/ 0 h 619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192983" h="619125">
              <a:moveTo>
                <a:pt x="0" y="609600"/>
              </a:moveTo>
              <a:cubicBezTo>
                <a:pt x="15875" y="612775"/>
                <a:pt x="31436" y="619125"/>
                <a:pt x="47625" y="619125"/>
              </a:cubicBezTo>
              <a:cubicBezTo>
                <a:pt x="120406" y="619125"/>
                <a:pt x="151732" y="607386"/>
                <a:pt x="219075" y="590550"/>
              </a:cubicBezTo>
              <a:cubicBezTo>
                <a:pt x="276656" y="576155"/>
                <a:pt x="244756" y="585165"/>
                <a:pt x="314325" y="561975"/>
              </a:cubicBezTo>
              <a:lnTo>
                <a:pt x="342900" y="552450"/>
              </a:lnTo>
              <a:cubicBezTo>
                <a:pt x="380157" y="540031"/>
                <a:pt x="457200" y="523875"/>
                <a:pt x="457200" y="523875"/>
              </a:cubicBezTo>
              <a:cubicBezTo>
                <a:pt x="463550" y="514350"/>
                <a:pt x="471130" y="505539"/>
                <a:pt x="476250" y="495300"/>
              </a:cubicBezTo>
              <a:cubicBezTo>
                <a:pt x="489893" y="468013"/>
                <a:pt x="492282" y="441168"/>
                <a:pt x="514350" y="419100"/>
              </a:cubicBezTo>
              <a:cubicBezTo>
                <a:pt x="525575" y="407875"/>
                <a:pt x="541903" y="402390"/>
                <a:pt x="552450" y="390525"/>
              </a:cubicBezTo>
              <a:cubicBezTo>
                <a:pt x="598546" y="338668"/>
                <a:pt x="574053" y="339856"/>
                <a:pt x="619125" y="304800"/>
              </a:cubicBezTo>
              <a:cubicBezTo>
                <a:pt x="642803" y="286384"/>
                <a:pt x="683882" y="259847"/>
                <a:pt x="714375" y="247650"/>
              </a:cubicBezTo>
              <a:cubicBezTo>
                <a:pt x="733019" y="240192"/>
                <a:pt x="752475" y="234950"/>
                <a:pt x="771525" y="228600"/>
              </a:cubicBezTo>
              <a:cubicBezTo>
                <a:pt x="781050" y="225425"/>
                <a:pt x="791120" y="223565"/>
                <a:pt x="800100" y="219075"/>
              </a:cubicBezTo>
              <a:cubicBezTo>
                <a:pt x="812800" y="212725"/>
                <a:pt x="825872" y="207070"/>
                <a:pt x="838200" y="200025"/>
              </a:cubicBezTo>
              <a:cubicBezTo>
                <a:pt x="848139" y="194345"/>
                <a:pt x="856314" y="185624"/>
                <a:pt x="866775" y="180975"/>
              </a:cubicBezTo>
              <a:cubicBezTo>
                <a:pt x="877584" y="176171"/>
                <a:pt x="942751" y="154809"/>
                <a:pt x="962025" y="152400"/>
              </a:cubicBezTo>
              <a:cubicBezTo>
                <a:pt x="999962" y="147658"/>
                <a:pt x="1038225" y="146050"/>
                <a:pt x="1076325" y="142875"/>
              </a:cubicBezTo>
              <a:cubicBezTo>
                <a:pt x="1085850" y="139700"/>
                <a:pt x="1097800" y="140450"/>
                <a:pt x="1104900" y="133350"/>
              </a:cubicBezTo>
              <a:cubicBezTo>
                <a:pt x="1121089" y="117161"/>
                <a:pt x="1130300" y="95250"/>
                <a:pt x="1143000" y="76200"/>
              </a:cubicBezTo>
              <a:cubicBezTo>
                <a:pt x="1166796" y="40506"/>
                <a:pt x="1175043" y="58004"/>
                <a:pt x="1190625" y="19050"/>
              </a:cubicBezTo>
              <a:cubicBezTo>
                <a:pt x="1192983" y="13154"/>
                <a:pt x="1190625" y="6350"/>
                <a:pt x="1190625" y="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53</xdr:col>
      <xdr:colOff>85724</xdr:colOff>
      <xdr:row>61</xdr:row>
      <xdr:rowOff>76200</xdr:rowOff>
    </xdr:from>
    <xdr:to>
      <xdr:col>74</xdr:col>
      <xdr:colOff>9524</xdr:colOff>
      <xdr:row>68</xdr:row>
      <xdr:rowOff>95250</xdr:rowOff>
    </xdr:to>
    <xdr:sp macro="" textlink="">
      <xdr:nvSpPr>
        <xdr:cNvPr id="15" name="14 Forma libre"/>
        <xdr:cNvSpPr/>
      </xdr:nvSpPr>
      <xdr:spPr>
        <a:xfrm>
          <a:off x="8181974" y="11163300"/>
          <a:ext cx="2905125" cy="1000125"/>
        </a:xfrm>
        <a:custGeom>
          <a:avLst/>
          <a:gdLst>
            <a:gd name="connsiteX0" fmla="*/ 0 w 2333625"/>
            <a:gd name="connsiteY0" fmla="*/ 0 h 1127011"/>
            <a:gd name="connsiteX1" fmla="*/ 66675 w 2333625"/>
            <a:gd name="connsiteY1" fmla="*/ 114300 h 1127011"/>
            <a:gd name="connsiteX2" fmla="*/ 95250 w 2333625"/>
            <a:gd name="connsiteY2" fmla="*/ 142875 h 1127011"/>
            <a:gd name="connsiteX3" fmla="*/ 133350 w 2333625"/>
            <a:gd name="connsiteY3" fmla="*/ 200025 h 1127011"/>
            <a:gd name="connsiteX4" fmla="*/ 161925 w 2333625"/>
            <a:gd name="connsiteY4" fmla="*/ 228600 h 1127011"/>
            <a:gd name="connsiteX5" fmla="*/ 180975 w 2333625"/>
            <a:gd name="connsiteY5" fmla="*/ 257175 h 1127011"/>
            <a:gd name="connsiteX6" fmla="*/ 209550 w 2333625"/>
            <a:gd name="connsiteY6" fmla="*/ 285750 h 1127011"/>
            <a:gd name="connsiteX7" fmla="*/ 228600 w 2333625"/>
            <a:gd name="connsiteY7" fmla="*/ 314325 h 1127011"/>
            <a:gd name="connsiteX8" fmla="*/ 314325 w 2333625"/>
            <a:gd name="connsiteY8" fmla="*/ 400050 h 1127011"/>
            <a:gd name="connsiteX9" fmla="*/ 342900 w 2333625"/>
            <a:gd name="connsiteY9" fmla="*/ 419100 h 1127011"/>
            <a:gd name="connsiteX10" fmla="*/ 428625 w 2333625"/>
            <a:gd name="connsiteY10" fmla="*/ 504825 h 1127011"/>
            <a:gd name="connsiteX11" fmla="*/ 457200 w 2333625"/>
            <a:gd name="connsiteY11" fmla="*/ 523875 h 1127011"/>
            <a:gd name="connsiteX12" fmla="*/ 533400 w 2333625"/>
            <a:gd name="connsiteY12" fmla="*/ 581025 h 1127011"/>
            <a:gd name="connsiteX13" fmla="*/ 561975 w 2333625"/>
            <a:gd name="connsiteY13" fmla="*/ 609600 h 1127011"/>
            <a:gd name="connsiteX14" fmla="*/ 647700 w 2333625"/>
            <a:gd name="connsiteY14" fmla="*/ 666750 h 1127011"/>
            <a:gd name="connsiteX15" fmla="*/ 676275 w 2333625"/>
            <a:gd name="connsiteY15" fmla="*/ 676275 h 1127011"/>
            <a:gd name="connsiteX16" fmla="*/ 704850 w 2333625"/>
            <a:gd name="connsiteY16" fmla="*/ 695325 h 1127011"/>
            <a:gd name="connsiteX17" fmla="*/ 762000 w 2333625"/>
            <a:gd name="connsiteY17" fmla="*/ 742950 h 1127011"/>
            <a:gd name="connsiteX18" fmla="*/ 819150 w 2333625"/>
            <a:gd name="connsiteY18" fmla="*/ 762000 h 1127011"/>
            <a:gd name="connsiteX19" fmla="*/ 847725 w 2333625"/>
            <a:gd name="connsiteY19" fmla="*/ 771525 h 1127011"/>
            <a:gd name="connsiteX20" fmla="*/ 876300 w 2333625"/>
            <a:gd name="connsiteY20" fmla="*/ 781050 h 1127011"/>
            <a:gd name="connsiteX21" fmla="*/ 904875 w 2333625"/>
            <a:gd name="connsiteY21" fmla="*/ 800100 h 1127011"/>
            <a:gd name="connsiteX22" fmla="*/ 1019175 w 2333625"/>
            <a:gd name="connsiteY22" fmla="*/ 847725 h 1127011"/>
            <a:gd name="connsiteX23" fmla="*/ 1209675 w 2333625"/>
            <a:gd name="connsiteY23" fmla="*/ 857250 h 1127011"/>
            <a:gd name="connsiteX24" fmla="*/ 1476375 w 2333625"/>
            <a:gd name="connsiteY24" fmla="*/ 876300 h 1127011"/>
            <a:gd name="connsiteX25" fmla="*/ 1504950 w 2333625"/>
            <a:gd name="connsiteY25" fmla="*/ 895350 h 1127011"/>
            <a:gd name="connsiteX26" fmla="*/ 1552575 w 2333625"/>
            <a:gd name="connsiteY26" fmla="*/ 952500 h 1127011"/>
            <a:gd name="connsiteX27" fmla="*/ 1571625 w 2333625"/>
            <a:gd name="connsiteY27" fmla="*/ 981075 h 1127011"/>
            <a:gd name="connsiteX28" fmla="*/ 1638300 w 2333625"/>
            <a:gd name="connsiteY28" fmla="*/ 1009650 h 1127011"/>
            <a:gd name="connsiteX29" fmla="*/ 1666875 w 2333625"/>
            <a:gd name="connsiteY29" fmla="*/ 1028700 h 1127011"/>
            <a:gd name="connsiteX30" fmla="*/ 1733550 w 2333625"/>
            <a:gd name="connsiteY30" fmla="*/ 1047750 h 1127011"/>
            <a:gd name="connsiteX31" fmla="*/ 1762125 w 2333625"/>
            <a:gd name="connsiteY31" fmla="*/ 1057275 h 1127011"/>
            <a:gd name="connsiteX32" fmla="*/ 1800225 w 2333625"/>
            <a:gd name="connsiteY32" fmla="*/ 1076325 h 1127011"/>
            <a:gd name="connsiteX33" fmla="*/ 1885950 w 2333625"/>
            <a:gd name="connsiteY33" fmla="*/ 1085850 h 1127011"/>
            <a:gd name="connsiteX34" fmla="*/ 2152650 w 2333625"/>
            <a:gd name="connsiteY34" fmla="*/ 1095375 h 1127011"/>
            <a:gd name="connsiteX35" fmla="*/ 2200275 w 2333625"/>
            <a:gd name="connsiteY35" fmla="*/ 1085850 h 1127011"/>
            <a:gd name="connsiteX36" fmla="*/ 2228850 w 2333625"/>
            <a:gd name="connsiteY36" fmla="*/ 1076325 h 1127011"/>
            <a:gd name="connsiteX37" fmla="*/ 2333625 w 2333625"/>
            <a:gd name="connsiteY37" fmla="*/ 1066800 h 11270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</a:cxnLst>
          <a:rect l="l" t="t" r="r" b="b"/>
          <a:pathLst>
            <a:path w="2333625" h="1127011">
              <a:moveTo>
                <a:pt x="0" y="0"/>
              </a:moveTo>
              <a:lnTo>
                <a:pt x="66675" y="114300"/>
              </a:lnTo>
              <a:cubicBezTo>
                <a:pt x="73462" y="125935"/>
                <a:pt x="86980" y="132242"/>
                <a:pt x="95250" y="142875"/>
              </a:cubicBezTo>
              <a:cubicBezTo>
                <a:pt x="109306" y="160947"/>
                <a:pt x="117161" y="183836"/>
                <a:pt x="133350" y="200025"/>
              </a:cubicBezTo>
              <a:cubicBezTo>
                <a:pt x="142875" y="209550"/>
                <a:pt x="153301" y="218252"/>
                <a:pt x="161925" y="228600"/>
              </a:cubicBezTo>
              <a:cubicBezTo>
                <a:pt x="169254" y="237394"/>
                <a:pt x="173646" y="248381"/>
                <a:pt x="180975" y="257175"/>
              </a:cubicBezTo>
              <a:cubicBezTo>
                <a:pt x="189599" y="267523"/>
                <a:pt x="200926" y="275402"/>
                <a:pt x="209550" y="285750"/>
              </a:cubicBezTo>
              <a:cubicBezTo>
                <a:pt x="216879" y="294544"/>
                <a:pt x="220995" y="305769"/>
                <a:pt x="228600" y="314325"/>
              </a:cubicBezTo>
              <a:lnTo>
                <a:pt x="314325" y="400050"/>
              </a:lnTo>
              <a:cubicBezTo>
                <a:pt x="322420" y="408145"/>
                <a:pt x="334344" y="411495"/>
                <a:pt x="342900" y="419100"/>
              </a:cubicBezTo>
              <a:lnTo>
                <a:pt x="428625" y="504825"/>
              </a:lnTo>
              <a:cubicBezTo>
                <a:pt x="436720" y="512920"/>
                <a:pt x="447942" y="517142"/>
                <a:pt x="457200" y="523875"/>
              </a:cubicBezTo>
              <a:cubicBezTo>
                <a:pt x="482877" y="542549"/>
                <a:pt x="508000" y="561975"/>
                <a:pt x="533400" y="581025"/>
              </a:cubicBezTo>
              <a:cubicBezTo>
                <a:pt x="544176" y="589107"/>
                <a:pt x="551342" y="601330"/>
                <a:pt x="561975" y="609600"/>
              </a:cubicBezTo>
              <a:lnTo>
                <a:pt x="647700" y="666750"/>
              </a:lnTo>
              <a:cubicBezTo>
                <a:pt x="656054" y="672319"/>
                <a:pt x="666750" y="673100"/>
                <a:pt x="676275" y="676275"/>
              </a:cubicBezTo>
              <a:cubicBezTo>
                <a:pt x="685800" y="682625"/>
                <a:pt x="696056" y="687996"/>
                <a:pt x="704850" y="695325"/>
              </a:cubicBezTo>
              <a:cubicBezTo>
                <a:pt x="730485" y="716688"/>
                <a:pt x="731594" y="729436"/>
                <a:pt x="762000" y="742950"/>
              </a:cubicBezTo>
              <a:cubicBezTo>
                <a:pt x="780350" y="751105"/>
                <a:pt x="800100" y="755650"/>
                <a:pt x="819150" y="762000"/>
              </a:cubicBezTo>
              <a:lnTo>
                <a:pt x="847725" y="771525"/>
              </a:lnTo>
              <a:lnTo>
                <a:pt x="876300" y="781050"/>
              </a:lnTo>
              <a:cubicBezTo>
                <a:pt x="885825" y="787400"/>
                <a:pt x="894825" y="794618"/>
                <a:pt x="904875" y="800100"/>
              </a:cubicBezTo>
              <a:cubicBezTo>
                <a:pt x="932774" y="815318"/>
                <a:pt x="981188" y="844559"/>
                <a:pt x="1019175" y="847725"/>
              </a:cubicBezTo>
              <a:cubicBezTo>
                <a:pt x="1082535" y="853005"/>
                <a:pt x="1146175" y="854075"/>
                <a:pt x="1209675" y="857250"/>
              </a:cubicBezTo>
              <a:cubicBezTo>
                <a:pt x="1322922" y="894999"/>
                <a:pt x="1154554" y="841819"/>
                <a:pt x="1476375" y="876300"/>
              </a:cubicBezTo>
              <a:cubicBezTo>
                <a:pt x="1487757" y="877520"/>
                <a:pt x="1495425" y="889000"/>
                <a:pt x="1504950" y="895350"/>
              </a:cubicBezTo>
              <a:cubicBezTo>
                <a:pt x="1545818" y="977087"/>
                <a:pt x="1498723" y="898648"/>
                <a:pt x="1552575" y="952500"/>
              </a:cubicBezTo>
              <a:cubicBezTo>
                <a:pt x="1560670" y="960595"/>
                <a:pt x="1563530" y="972980"/>
                <a:pt x="1571625" y="981075"/>
              </a:cubicBezTo>
              <a:cubicBezTo>
                <a:pt x="1593551" y="1003001"/>
                <a:pt x="1609153" y="1002363"/>
                <a:pt x="1638300" y="1009650"/>
              </a:cubicBezTo>
              <a:cubicBezTo>
                <a:pt x="1647825" y="1016000"/>
                <a:pt x="1656636" y="1023580"/>
                <a:pt x="1666875" y="1028700"/>
              </a:cubicBezTo>
              <a:cubicBezTo>
                <a:pt x="1682100" y="1036313"/>
                <a:pt x="1719308" y="1043681"/>
                <a:pt x="1733550" y="1047750"/>
              </a:cubicBezTo>
              <a:cubicBezTo>
                <a:pt x="1743204" y="1050508"/>
                <a:pt x="1752897" y="1053320"/>
                <a:pt x="1762125" y="1057275"/>
              </a:cubicBezTo>
              <a:cubicBezTo>
                <a:pt x="1775176" y="1062868"/>
                <a:pt x="1786390" y="1073132"/>
                <a:pt x="1800225" y="1076325"/>
              </a:cubicBezTo>
              <a:cubicBezTo>
                <a:pt x="1828240" y="1082790"/>
                <a:pt x="1857375" y="1082675"/>
                <a:pt x="1885950" y="1085850"/>
              </a:cubicBezTo>
              <a:cubicBezTo>
                <a:pt x="2009434" y="1127011"/>
                <a:pt x="1923040" y="1105812"/>
                <a:pt x="2152650" y="1095375"/>
              </a:cubicBezTo>
              <a:cubicBezTo>
                <a:pt x="2168525" y="1092200"/>
                <a:pt x="2184569" y="1089777"/>
                <a:pt x="2200275" y="1085850"/>
              </a:cubicBezTo>
              <a:cubicBezTo>
                <a:pt x="2210015" y="1083415"/>
                <a:pt x="2218911" y="1077745"/>
                <a:pt x="2228850" y="1076325"/>
              </a:cubicBezTo>
              <a:cubicBezTo>
                <a:pt x="2263567" y="1071365"/>
                <a:pt x="2333625" y="1066800"/>
                <a:pt x="2333625" y="106680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42</xdr:col>
      <xdr:colOff>131750</xdr:colOff>
      <xdr:row>30</xdr:row>
      <xdr:rowOff>114300</xdr:rowOff>
    </xdr:from>
    <xdr:to>
      <xdr:col>48</xdr:col>
      <xdr:colOff>28576</xdr:colOff>
      <xdr:row>32</xdr:row>
      <xdr:rowOff>30216</xdr:rowOff>
    </xdr:to>
    <xdr:cxnSp macro="">
      <xdr:nvCxnSpPr>
        <xdr:cNvPr id="17" name="16 Conector recto de flecha"/>
        <xdr:cNvCxnSpPr/>
      </xdr:nvCxnSpPr>
      <xdr:spPr>
        <a:xfrm flipH="1">
          <a:off x="6761150" y="6400800"/>
          <a:ext cx="696926" cy="2207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85725</xdr:colOff>
      <xdr:row>35</xdr:row>
      <xdr:rowOff>104775</xdr:rowOff>
    </xdr:from>
    <xdr:to>
      <xdr:col>64</xdr:col>
      <xdr:colOff>28575</xdr:colOff>
      <xdr:row>36</xdr:row>
      <xdr:rowOff>85725</xdr:rowOff>
    </xdr:to>
    <xdr:cxnSp macro="">
      <xdr:nvCxnSpPr>
        <xdr:cNvPr id="19" name="18 Conector recto de flecha"/>
        <xdr:cNvCxnSpPr/>
      </xdr:nvCxnSpPr>
      <xdr:spPr>
        <a:xfrm flipH="1">
          <a:off x="8229600" y="7153275"/>
          <a:ext cx="34290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9525</xdr:colOff>
      <xdr:row>44</xdr:row>
      <xdr:rowOff>114300</xdr:rowOff>
    </xdr:from>
    <xdr:to>
      <xdr:col>83</xdr:col>
      <xdr:colOff>0</xdr:colOff>
      <xdr:row>44</xdr:row>
      <xdr:rowOff>142875</xdr:rowOff>
    </xdr:to>
    <xdr:cxnSp macro="">
      <xdr:nvCxnSpPr>
        <xdr:cNvPr id="21" name="20 Conector recto de flecha"/>
        <xdr:cNvCxnSpPr/>
      </xdr:nvCxnSpPr>
      <xdr:spPr>
        <a:xfrm>
          <a:off x="10820400" y="8534400"/>
          <a:ext cx="25717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66675</xdr:colOff>
      <xdr:row>55</xdr:row>
      <xdr:rowOff>0</xdr:rowOff>
    </xdr:from>
    <xdr:to>
      <xdr:col>80</xdr:col>
      <xdr:colOff>9525</xdr:colOff>
      <xdr:row>56</xdr:row>
      <xdr:rowOff>38100</xdr:rowOff>
    </xdr:to>
    <xdr:cxnSp macro="">
      <xdr:nvCxnSpPr>
        <xdr:cNvPr id="23" name="22 Conector recto de flecha"/>
        <xdr:cNvCxnSpPr/>
      </xdr:nvCxnSpPr>
      <xdr:spPr>
        <a:xfrm flipH="1">
          <a:off x="10610850" y="10096500"/>
          <a:ext cx="7620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123825</xdr:colOff>
      <xdr:row>47</xdr:row>
      <xdr:rowOff>133350</xdr:rowOff>
    </xdr:from>
    <xdr:to>
      <xdr:col>53</xdr:col>
      <xdr:colOff>95250</xdr:colOff>
      <xdr:row>48</xdr:row>
      <xdr:rowOff>66675</xdr:rowOff>
    </xdr:to>
    <xdr:cxnSp macro="">
      <xdr:nvCxnSpPr>
        <xdr:cNvPr id="25" name="24 Conector recto de flecha"/>
        <xdr:cNvCxnSpPr/>
      </xdr:nvCxnSpPr>
      <xdr:spPr>
        <a:xfrm>
          <a:off x="6667500" y="9010650"/>
          <a:ext cx="504825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114300</xdr:colOff>
      <xdr:row>74</xdr:row>
      <xdr:rowOff>28575</xdr:rowOff>
    </xdr:from>
    <xdr:to>
      <xdr:col>61</xdr:col>
      <xdr:colOff>0</xdr:colOff>
      <xdr:row>76</xdr:row>
      <xdr:rowOff>0</xdr:rowOff>
    </xdr:to>
    <xdr:cxnSp macro="">
      <xdr:nvCxnSpPr>
        <xdr:cNvPr id="27" name="26 Conector recto de flecha"/>
        <xdr:cNvCxnSpPr/>
      </xdr:nvCxnSpPr>
      <xdr:spPr>
        <a:xfrm flipH="1">
          <a:off x="8610600" y="12915900"/>
          <a:ext cx="609600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123825</xdr:colOff>
      <xdr:row>54</xdr:row>
      <xdr:rowOff>142875</xdr:rowOff>
    </xdr:from>
    <xdr:to>
      <xdr:col>31</xdr:col>
      <xdr:colOff>123826</xdr:colOff>
      <xdr:row>57</xdr:row>
      <xdr:rowOff>57150</xdr:rowOff>
    </xdr:to>
    <xdr:cxnSp macro="">
      <xdr:nvCxnSpPr>
        <xdr:cNvPr id="29" name="28 Conector recto de flecha"/>
        <xdr:cNvCxnSpPr/>
      </xdr:nvCxnSpPr>
      <xdr:spPr>
        <a:xfrm flipH="1">
          <a:off x="3562350" y="10163175"/>
          <a:ext cx="933451" cy="371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0</xdr:colOff>
      <xdr:row>14</xdr:row>
      <xdr:rowOff>180975</xdr:rowOff>
    </xdr:from>
    <xdr:to>
      <xdr:col>113</xdr:col>
      <xdr:colOff>49633</xdr:colOff>
      <xdr:row>28</xdr:row>
      <xdr:rowOff>85725</xdr:rowOff>
    </xdr:to>
    <xdr:sp macro="" textlink="">
      <xdr:nvSpPr>
        <xdr:cNvPr id="30" name="29 Forma libre"/>
        <xdr:cNvSpPr/>
      </xdr:nvSpPr>
      <xdr:spPr>
        <a:xfrm>
          <a:off x="13611225" y="3914775"/>
          <a:ext cx="1516483" cy="2152650"/>
        </a:xfrm>
        <a:custGeom>
          <a:avLst/>
          <a:gdLst>
            <a:gd name="connsiteX0" fmla="*/ 0 w 1516483"/>
            <a:gd name="connsiteY0" fmla="*/ 2152650 h 2152650"/>
            <a:gd name="connsiteX1" fmla="*/ 76200 w 1516483"/>
            <a:gd name="connsiteY1" fmla="*/ 2143125 h 2152650"/>
            <a:gd name="connsiteX2" fmla="*/ 104775 w 1516483"/>
            <a:gd name="connsiteY2" fmla="*/ 2124075 h 2152650"/>
            <a:gd name="connsiteX3" fmla="*/ 152400 w 1516483"/>
            <a:gd name="connsiteY3" fmla="*/ 2038350 h 2152650"/>
            <a:gd name="connsiteX4" fmla="*/ 190500 w 1516483"/>
            <a:gd name="connsiteY4" fmla="*/ 1971675 h 2152650"/>
            <a:gd name="connsiteX5" fmla="*/ 228600 w 1516483"/>
            <a:gd name="connsiteY5" fmla="*/ 1952625 h 2152650"/>
            <a:gd name="connsiteX6" fmla="*/ 304800 w 1516483"/>
            <a:gd name="connsiteY6" fmla="*/ 1866900 h 2152650"/>
            <a:gd name="connsiteX7" fmla="*/ 333375 w 1516483"/>
            <a:gd name="connsiteY7" fmla="*/ 1847850 h 2152650"/>
            <a:gd name="connsiteX8" fmla="*/ 361950 w 1516483"/>
            <a:gd name="connsiteY8" fmla="*/ 1819275 h 2152650"/>
            <a:gd name="connsiteX9" fmla="*/ 419100 w 1516483"/>
            <a:gd name="connsiteY9" fmla="*/ 1790700 h 2152650"/>
            <a:gd name="connsiteX10" fmla="*/ 504825 w 1516483"/>
            <a:gd name="connsiteY10" fmla="*/ 1762125 h 2152650"/>
            <a:gd name="connsiteX11" fmla="*/ 533400 w 1516483"/>
            <a:gd name="connsiteY11" fmla="*/ 1752600 h 2152650"/>
            <a:gd name="connsiteX12" fmla="*/ 619125 w 1516483"/>
            <a:gd name="connsiteY12" fmla="*/ 1743075 h 2152650"/>
            <a:gd name="connsiteX13" fmla="*/ 695325 w 1516483"/>
            <a:gd name="connsiteY13" fmla="*/ 1724025 h 2152650"/>
            <a:gd name="connsiteX14" fmla="*/ 752475 w 1516483"/>
            <a:gd name="connsiteY14" fmla="*/ 1704975 h 2152650"/>
            <a:gd name="connsiteX15" fmla="*/ 781050 w 1516483"/>
            <a:gd name="connsiteY15" fmla="*/ 1685925 h 2152650"/>
            <a:gd name="connsiteX16" fmla="*/ 828675 w 1516483"/>
            <a:gd name="connsiteY16" fmla="*/ 1638300 h 2152650"/>
            <a:gd name="connsiteX17" fmla="*/ 866775 w 1516483"/>
            <a:gd name="connsiteY17" fmla="*/ 1571625 h 2152650"/>
            <a:gd name="connsiteX18" fmla="*/ 876300 w 1516483"/>
            <a:gd name="connsiteY18" fmla="*/ 1543050 h 2152650"/>
            <a:gd name="connsiteX19" fmla="*/ 904875 w 1516483"/>
            <a:gd name="connsiteY19" fmla="*/ 1524000 h 2152650"/>
            <a:gd name="connsiteX20" fmla="*/ 942975 w 1516483"/>
            <a:gd name="connsiteY20" fmla="*/ 1466850 h 2152650"/>
            <a:gd name="connsiteX21" fmla="*/ 981075 w 1516483"/>
            <a:gd name="connsiteY21" fmla="*/ 1409700 h 2152650"/>
            <a:gd name="connsiteX22" fmla="*/ 1000125 w 1516483"/>
            <a:gd name="connsiteY22" fmla="*/ 1352550 h 2152650"/>
            <a:gd name="connsiteX23" fmla="*/ 1009650 w 1516483"/>
            <a:gd name="connsiteY23" fmla="*/ 1209675 h 2152650"/>
            <a:gd name="connsiteX24" fmla="*/ 1019175 w 1516483"/>
            <a:gd name="connsiteY24" fmla="*/ 1181100 h 2152650"/>
            <a:gd name="connsiteX25" fmla="*/ 1028700 w 1516483"/>
            <a:gd name="connsiteY25" fmla="*/ 1114425 h 2152650"/>
            <a:gd name="connsiteX26" fmla="*/ 1057275 w 1516483"/>
            <a:gd name="connsiteY26" fmla="*/ 1009650 h 2152650"/>
            <a:gd name="connsiteX27" fmla="*/ 1076325 w 1516483"/>
            <a:gd name="connsiteY27" fmla="*/ 942975 h 2152650"/>
            <a:gd name="connsiteX28" fmla="*/ 1104900 w 1516483"/>
            <a:gd name="connsiteY28" fmla="*/ 895350 h 2152650"/>
            <a:gd name="connsiteX29" fmla="*/ 1152525 w 1516483"/>
            <a:gd name="connsiteY29" fmla="*/ 828675 h 2152650"/>
            <a:gd name="connsiteX30" fmla="*/ 1181100 w 1516483"/>
            <a:gd name="connsiteY30" fmla="*/ 762000 h 2152650"/>
            <a:gd name="connsiteX31" fmla="*/ 1219200 w 1516483"/>
            <a:gd name="connsiteY31" fmla="*/ 704850 h 2152650"/>
            <a:gd name="connsiteX32" fmla="*/ 1238250 w 1516483"/>
            <a:gd name="connsiteY32" fmla="*/ 676275 h 2152650"/>
            <a:gd name="connsiteX33" fmla="*/ 1257300 w 1516483"/>
            <a:gd name="connsiteY33" fmla="*/ 628650 h 2152650"/>
            <a:gd name="connsiteX34" fmla="*/ 1304925 w 1516483"/>
            <a:gd name="connsiteY34" fmla="*/ 561975 h 2152650"/>
            <a:gd name="connsiteX35" fmla="*/ 1314450 w 1516483"/>
            <a:gd name="connsiteY35" fmla="*/ 533400 h 2152650"/>
            <a:gd name="connsiteX36" fmla="*/ 1352550 w 1516483"/>
            <a:gd name="connsiteY36" fmla="*/ 476250 h 2152650"/>
            <a:gd name="connsiteX37" fmla="*/ 1371600 w 1516483"/>
            <a:gd name="connsiteY37" fmla="*/ 438150 h 2152650"/>
            <a:gd name="connsiteX38" fmla="*/ 1409700 w 1516483"/>
            <a:gd name="connsiteY38" fmla="*/ 381000 h 2152650"/>
            <a:gd name="connsiteX39" fmla="*/ 1419225 w 1516483"/>
            <a:gd name="connsiteY39" fmla="*/ 342900 h 2152650"/>
            <a:gd name="connsiteX40" fmla="*/ 1428750 w 1516483"/>
            <a:gd name="connsiteY40" fmla="*/ 314325 h 2152650"/>
            <a:gd name="connsiteX41" fmla="*/ 1438275 w 1516483"/>
            <a:gd name="connsiteY41" fmla="*/ 142875 h 2152650"/>
            <a:gd name="connsiteX42" fmla="*/ 1457325 w 1516483"/>
            <a:gd name="connsiteY42" fmla="*/ 104775 h 2152650"/>
            <a:gd name="connsiteX43" fmla="*/ 1504950 w 1516483"/>
            <a:gd name="connsiteY43" fmla="*/ 47625 h 2152650"/>
            <a:gd name="connsiteX44" fmla="*/ 1514475 w 1516483"/>
            <a:gd name="connsiteY44" fmla="*/ 0 h 2152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</a:cxnLst>
          <a:rect l="l" t="t" r="r" b="b"/>
          <a:pathLst>
            <a:path w="1516483" h="2152650">
              <a:moveTo>
                <a:pt x="0" y="2152650"/>
              </a:moveTo>
              <a:cubicBezTo>
                <a:pt x="25400" y="2149475"/>
                <a:pt x="51504" y="2149860"/>
                <a:pt x="76200" y="2143125"/>
              </a:cubicBezTo>
              <a:cubicBezTo>
                <a:pt x="87244" y="2140113"/>
                <a:pt x="97237" y="2132690"/>
                <a:pt x="104775" y="2124075"/>
              </a:cubicBezTo>
              <a:cubicBezTo>
                <a:pt x="156753" y="2064672"/>
                <a:pt x="131992" y="2085970"/>
                <a:pt x="152400" y="2038350"/>
              </a:cubicBezTo>
              <a:cubicBezTo>
                <a:pt x="156355" y="2029122"/>
                <a:pt x="179871" y="1980532"/>
                <a:pt x="190500" y="1971675"/>
              </a:cubicBezTo>
              <a:cubicBezTo>
                <a:pt x="201408" y="1962585"/>
                <a:pt x="215900" y="1958975"/>
                <a:pt x="228600" y="1952625"/>
              </a:cubicBezTo>
              <a:cubicBezTo>
                <a:pt x="262594" y="1901634"/>
                <a:pt x="239555" y="1932145"/>
                <a:pt x="304800" y="1866900"/>
              </a:cubicBezTo>
              <a:cubicBezTo>
                <a:pt x="312895" y="1858805"/>
                <a:pt x="324581" y="1855179"/>
                <a:pt x="333375" y="1847850"/>
              </a:cubicBezTo>
              <a:cubicBezTo>
                <a:pt x="343723" y="1839226"/>
                <a:pt x="351602" y="1827899"/>
                <a:pt x="361950" y="1819275"/>
              </a:cubicBezTo>
              <a:cubicBezTo>
                <a:pt x="386569" y="1798759"/>
                <a:pt x="390461" y="1800246"/>
                <a:pt x="419100" y="1790700"/>
              </a:cubicBezTo>
              <a:cubicBezTo>
                <a:pt x="468815" y="1757556"/>
                <a:pt x="427828" y="1779235"/>
                <a:pt x="504825" y="1762125"/>
              </a:cubicBezTo>
              <a:cubicBezTo>
                <a:pt x="514626" y="1759947"/>
                <a:pt x="523496" y="1754251"/>
                <a:pt x="533400" y="1752600"/>
              </a:cubicBezTo>
              <a:cubicBezTo>
                <a:pt x="561760" y="1747873"/>
                <a:pt x="590550" y="1746250"/>
                <a:pt x="619125" y="1743075"/>
              </a:cubicBezTo>
              <a:cubicBezTo>
                <a:pt x="705828" y="1714174"/>
                <a:pt x="568890" y="1758507"/>
                <a:pt x="695325" y="1724025"/>
              </a:cubicBezTo>
              <a:cubicBezTo>
                <a:pt x="714698" y="1718741"/>
                <a:pt x="752475" y="1704975"/>
                <a:pt x="752475" y="1704975"/>
              </a:cubicBezTo>
              <a:cubicBezTo>
                <a:pt x="762000" y="1698625"/>
                <a:pt x="772955" y="1694020"/>
                <a:pt x="781050" y="1685925"/>
              </a:cubicBezTo>
              <a:cubicBezTo>
                <a:pt x="844550" y="1622425"/>
                <a:pt x="752475" y="1689100"/>
                <a:pt x="828675" y="1638300"/>
              </a:cubicBezTo>
              <a:cubicBezTo>
                <a:pt x="847807" y="1609602"/>
                <a:pt x="852273" y="1605462"/>
                <a:pt x="866775" y="1571625"/>
              </a:cubicBezTo>
              <a:cubicBezTo>
                <a:pt x="870730" y="1562397"/>
                <a:pt x="870028" y="1550890"/>
                <a:pt x="876300" y="1543050"/>
              </a:cubicBezTo>
              <a:cubicBezTo>
                <a:pt x="883451" y="1534111"/>
                <a:pt x="895350" y="1530350"/>
                <a:pt x="904875" y="1524000"/>
              </a:cubicBezTo>
              <a:cubicBezTo>
                <a:pt x="923091" y="1469351"/>
                <a:pt x="901355" y="1520362"/>
                <a:pt x="942975" y="1466850"/>
              </a:cubicBezTo>
              <a:cubicBezTo>
                <a:pt x="957031" y="1448778"/>
                <a:pt x="968375" y="1428750"/>
                <a:pt x="981075" y="1409700"/>
              </a:cubicBezTo>
              <a:cubicBezTo>
                <a:pt x="992214" y="1392992"/>
                <a:pt x="1000125" y="1352550"/>
                <a:pt x="1000125" y="1352550"/>
              </a:cubicBezTo>
              <a:cubicBezTo>
                <a:pt x="1003300" y="1304925"/>
                <a:pt x="1004379" y="1257114"/>
                <a:pt x="1009650" y="1209675"/>
              </a:cubicBezTo>
              <a:cubicBezTo>
                <a:pt x="1010759" y="1199696"/>
                <a:pt x="1017206" y="1190945"/>
                <a:pt x="1019175" y="1181100"/>
              </a:cubicBezTo>
              <a:cubicBezTo>
                <a:pt x="1023578" y="1159085"/>
                <a:pt x="1024297" y="1136440"/>
                <a:pt x="1028700" y="1114425"/>
              </a:cubicBezTo>
              <a:cubicBezTo>
                <a:pt x="1051338" y="1001236"/>
                <a:pt x="1039029" y="1073512"/>
                <a:pt x="1057275" y="1009650"/>
              </a:cubicBezTo>
              <a:cubicBezTo>
                <a:pt x="1061344" y="995408"/>
                <a:pt x="1068712" y="958200"/>
                <a:pt x="1076325" y="942975"/>
              </a:cubicBezTo>
              <a:cubicBezTo>
                <a:pt x="1084604" y="926416"/>
                <a:pt x="1095088" y="911049"/>
                <a:pt x="1104900" y="895350"/>
              </a:cubicBezTo>
              <a:cubicBezTo>
                <a:pt x="1122310" y="867494"/>
                <a:pt x="1131567" y="856619"/>
                <a:pt x="1152525" y="828675"/>
              </a:cubicBezTo>
              <a:cubicBezTo>
                <a:pt x="1162379" y="799114"/>
                <a:pt x="1163445" y="791425"/>
                <a:pt x="1181100" y="762000"/>
              </a:cubicBezTo>
              <a:cubicBezTo>
                <a:pt x="1192880" y="742367"/>
                <a:pt x="1206500" y="723900"/>
                <a:pt x="1219200" y="704850"/>
              </a:cubicBezTo>
              <a:lnTo>
                <a:pt x="1238250" y="676275"/>
              </a:lnTo>
              <a:cubicBezTo>
                <a:pt x="1247734" y="662049"/>
                <a:pt x="1248997" y="643596"/>
                <a:pt x="1257300" y="628650"/>
              </a:cubicBezTo>
              <a:cubicBezTo>
                <a:pt x="1278872" y="589820"/>
                <a:pt x="1287072" y="597681"/>
                <a:pt x="1304925" y="561975"/>
              </a:cubicBezTo>
              <a:cubicBezTo>
                <a:pt x="1309415" y="552995"/>
                <a:pt x="1309574" y="542177"/>
                <a:pt x="1314450" y="533400"/>
              </a:cubicBezTo>
              <a:cubicBezTo>
                <a:pt x="1325569" y="513386"/>
                <a:pt x="1342311" y="496728"/>
                <a:pt x="1352550" y="476250"/>
              </a:cubicBezTo>
              <a:cubicBezTo>
                <a:pt x="1358900" y="463550"/>
                <a:pt x="1364295" y="450326"/>
                <a:pt x="1371600" y="438150"/>
              </a:cubicBezTo>
              <a:cubicBezTo>
                <a:pt x="1383380" y="418517"/>
                <a:pt x="1409700" y="381000"/>
                <a:pt x="1409700" y="381000"/>
              </a:cubicBezTo>
              <a:cubicBezTo>
                <a:pt x="1412875" y="368300"/>
                <a:pt x="1415629" y="355487"/>
                <a:pt x="1419225" y="342900"/>
              </a:cubicBezTo>
              <a:cubicBezTo>
                <a:pt x="1421983" y="333246"/>
                <a:pt x="1427798" y="324320"/>
                <a:pt x="1428750" y="314325"/>
              </a:cubicBezTo>
              <a:cubicBezTo>
                <a:pt x="1434177" y="257345"/>
                <a:pt x="1430541" y="199588"/>
                <a:pt x="1438275" y="142875"/>
              </a:cubicBezTo>
              <a:cubicBezTo>
                <a:pt x="1440193" y="128806"/>
                <a:pt x="1450280" y="117103"/>
                <a:pt x="1457325" y="104775"/>
              </a:cubicBezTo>
              <a:cubicBezTo>
                <a:pt x="1475006" y="73833"/>
                <a:pt x="1478683" y="73892"/>
                <a:pt x="1504950" y="47625"/>
              </a:cubicBezTo>
              <a:cubicBezTo>
                <a:pt x="1516483" y="13026"/>
                <a:pt x="1514475" y="29090"/>
                <a:pt x="1514475" y="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31</xdr:col>
      <xdr:colOff>92608</xdr:colOff>
      <xdr:row>26</xdr:row>
      <xdr:rowOff>38100</xdr:rowOff>
    </xdr:from>
    <xdr:to>
      <xdr:col>66</xdr:col>
      <xdr:colOff>38100</xdr:colOff>
      <xdr:row>50</xdr:row>
      <xdr:rowOff>219075</xdr:rowOff>
    </xdr:to>
    <xdr:sp macro="" textlink="">
      <xdr:nvSpPr>
        <xdr:cNvPr id="24" name="23 Forma libre"/>
        <xdr:cNvSpPr/>
      </xdr:nvSpPr>
      <xdr:spPr>
        <a:xfrm>
          <a:off x="4464583" y="5715000"/>
          <a:ext cx="5584292" cy="3810000"/>
        </a:xfrm>
        <a:custGeom>
          <a:avLst/>
          <a:gdLst>
            <a:gd name="connsiteX0" fmla="*/ 5584292 w 5584292"/>
            <a:gd name="connsiteY0" fmla="*/ 3810000 h 3810000"/>
            <a:gd name="connsiteX1" fmla="*/ 5546192 w 5584292"/>
            <a:gd name="connsiteY1" fmla="*/ 3724275 h 3810000"/>
            <a:gd name="connsiteX2" fmla="*/ 5527142 w 5584292"/>
            <a:gd name="connsiteY2" fmla="*/ 3695700 h 3810000"/>
            <a:gd name="connsiteX3" fmla="*/ 5498567 w 5584292"/>
            <a:gd name="connsiteY3" fmla="*/ 3629025 h 3810000"/>
            <a:gd name="connsiteX4" fmla="*/ 5441417 w 5584292"/>
            <a:gd name="connsiteY4" fmla="*/ 3571875 h 3810000"/>
            <a:gd name="connsiteX5" fmla="*/ 5412842 w 5584292"/>
            <a:gd name="connsiteY5" fmla="*/ 3543300 h 3810000"/>
            <a:gd name="connsiteX6" fmla="*/ 5384267 w 5584292"/>
            <a:gd name="connsiteY6" fmla="*/ 3524250 h 3810000"/>
            <a:gd name="connsiteX7" fmla="*/ 5327117 w 5584292"/>
            <a:gd name="connsiteY7" fmla="*/ 3467100 h 3810000"/>
            <a:gd name="connsiteX8" fmla="*/ 5231867 w 5584292"/>
            <a:gd name="connsiteY8" fmla="*/ 3409950 h 3810000"/>
            <a:gd name="connsiteX9" fmla="*/ 5165192 w 5584292"/>
            <a:gd name="connsiteY9" fmla="*/ 3390900 h 3810000"/>
            <a:gd name="connsiteX10" fmla="*/ 5136617 w 5584292"/>
            <a:gd name="connsiteY10" fmla="*/ 3381375 h 3810000"/>
            <a:gd name="connsiteX11" fmla="*/ 5108042 w 5584292"/>
            <a:gd name="connsiteY11" fmla="*/ 3362325 h 3810000"/>
            <a:gd name="connsiteX12" fmla="*/ 5069942 w 5584292"/>
            <a:gd name="connsiteY12" fmla="*/ 3352800 h 3810000"/>
            <a:gd name="connsiteX13" fmla="*/ 4974692 w 5584292"/>
            <a:gd name="connsiteY13" fmla="*/ 3333750 h 3810000"/>
            <a:gd name="connsiteX14" fmla="*/ 4879442 w 5584292"/>
            <a:gd name="connsiteY14" fmla="*/ 3314700 h 3810000"/>
            <a:gd name="connsiteX15" fmla="*/ 4850867 w 5584292"/>
            <a:gd name="connsiteY15" fmla="*/ 3305175 h 3810000"/>
            <a:gd name="connsiteX16" fmla="*/ 4822292 w 5584292"/>
            <a:gd name="connsiteY16" fmla="*/ 3286125 h 3810000"/>
            <a:gd name="connsiteX17" fmla="*/ 4793717 w 5584292"/>
            <a:gd name="connsiteY17" fmla="*/ 3276600 h 3810000"/>
            <a:gd name="connsiteX18" fmla="*/ 4765142 w 5584292"/>
            <a:gd name="connsiteY18" fmla="*/ 3238500 h 3810000"/>
            <a:gd name="connsiteX19" fmla="*/ 4736567 w 5584292"/>
            <a:gd name="connsiteY19" fmla="*/ 3209925 h 3810000"/>
            <a:gd name="connsiteX20" fmla="*/ 4698467 w 5584292"/>
            <a:gd name="connsiteY20" fmla="*/ 3181350 h 3810000"/>
            <a:gd name="connsiteX21" fmla="*/ 4631792 w 5584292"/>
            <a:gd name="connsiteY21" fmla="*/ 3114675 h 3810000"/>
            <a:gd name="connsiteX22" fmla="*/ 4593692 w 5584292"/>
            <a:gd name="connsiteY22" fmla="*/ 3057525 h 3810000"/>
            <a:gd name="connsiteX23" fmla="*/ 4555592 w 5584292"/>
            <a:gd name="connsiteY23" fmla="*/ 3000375 h 3810000"/>
            <a:gd name="connsiteX24" fmla="*/ 4527017 w 5584292"/>
            <a:gd name="connsiteY24" fmla="*/ 2971800 h 3810000"/>
            <a:gd name="connsiteX25" fmla="*/ 4431767 w 5584292"/>
            <a:gd name="connsiteY25" fmla="*/ 2857500 h 3810000"/>
            <a:gd name="connsiteX26" fmla="*/ 4365092 w 5584292"/>
            <a:gd name="connsiteY26" fmla="*/ 2790825 h 3810000"/>
            <a:gd name="connsiteX27" fmla="*/ 4307942 w 5584292"/>
            <a:gd name="connsiteY27" fmla="*/ 2752725 h 3810000"/>
            <a:gd name="connsiteX28" fmla="*/ 4250792 w 5584292"/>
            <a:gd name="connsiteY28" fmla="*/ 2714625 h 3810000"/>
            <a:gd name="connsiteX29" fmla="*/ 4222217 w 5584292"/>
            <a:gd name="connsiteY29" fmla="*/ 2686050 h 3810000"/>
            <a:gd name="connsiteX30" fmla="*/ 4165067 w 5584292"/>
            <a:gd name="connsiteY30" fmla="*/ 2647950 h 3810000"/>
            <a:gd name="connsiteX31" fmla="*/ 4107917 w 5584292"/>
            <a:gd name="connsiteY31" fmla="*/ 2590800 h 3810000"/>
            <a:gd name="connsiteX32" fmla="*/ 4079342 w 5584292"/>
            <a:gd name="connsiteY32" fmla="*/ 2552700 h 3810000"/>
            <a:gd name="connsiteX33" fmla="*/ 4022192 w 5584292"/>
            <a:gd name="connsiteY33" fmla="*/ 2495550 h 3810000"/>
            <a:gd name="connsiteX34" fmla="*/ 3993617 w 5584292"/>
            <a:gd name="connsiteY34" fmla="*/ 2486025 h 3810000"/>
            <a:gd name="connsiteX35" fmla="*/ 3936467 w 5584292"/>
            <a:gd name="connsiteY35" fmla="*/ 2428875 h 3810000"/>
            <a:gd name="connsiteX36" fmla="*/ 3907892 w 5584292"/>
            <a:gd name="connsiteY36" fmla="*/ 2371725 h 3810000"/>
            <a:gd name="connsiteX37" fmla="*/ 3879317 w 5584292"/>
            <a:gd name="connsiteY37" fmla="*/ 2352675 h 3810000"/>
            <a:gd name="connsiteX38" fmla="*/ 3841217 w 5584292"/>
            <a:gd name="connsiteY38" fmla="*/ 2286000 h 3810000"/>
            <a:gd name="connsiteX39" fmla="*/ 3803117 w 5584292"/>
            <a:gd name="connsiteY39" fmla="*/ 2219325 h 3810000"/>
            <a:gd name="connsiteX40" fmla="*/ 3793592 w 5584292"/>
            <a:gd name="connsiteY40" fmla="*/ 2190750 h 3810000"/>
            <a:gd name="connsiteX41" fmla="*/ 3784067 w 5584292"/>
            <a:gd name="connsiteY41" fmla="*/ 2152650 h 3810000"/>
            <a:gd name="connsiteX42" fmla="*/ 3765017 w 5584292"/>
            <a:gd name="connsiteY42" fmla="*/ 2124075 h 3810000"/>
            <a:gd name="connsiteX43" fmla="*/ 3755492 w 5584292"/>
            <a:gd name="connsiteY43" fmla="*/ 2076450 h 3810000"/>
            <a:gd name="connsiteX44" fmla="*/ 3745967 w 5584292"/>
            <a:gd name="connsiteY44" fmla="*/ 2047875 h 3810000"/>
            <a:gd name="connsiteX45" fmla="*/ 3707867 w 5584292"/>
            <a:gd name="connsiteY45" fmla="*/ 1924050 h 3810000"/>
            <a:gd name="connsiteX46" fmla="*/ 3679292 w 5584292"/>
            <a:gd name="connsiteY46" fmla="*/ 1847850 h 3810000"/>
            <a:gd name="connsiteX47" fmla="*/ 3641192 w 5584292"/>
            <a:gd name="connsiteY47" fmla="*/ 1790700 h 3810000"/>
            <a:gd name="connsiteX48" fmla="*/ 3584042 w 5584292"/>
            <a:gd name="connsiteY48" fmla="*/ 1743075 h 3810000"/>
            <a:gd name="connsiteX49" fmla="*/ 3517367 w 5584292"/>
            <a:gd name="connsiteY49" fmla="*/ 1657350 h 3810000"/>
            <a:gd name="connsiteX50" fmla="*/ 3479267 w 5584292"/>
            <a:gd name="connsiteY50" fmla="*/ 1638300 h 3810000"/>
            <a:gd name="connsiteX51" fmla="*/ 3450692 w 5584292"/>
            <a:gd name="connsiteY51" fmla="*/ 1609725 h 3810000"/>
            <a:gd name="connsiteX52" fmla="*/ 3412592 w 5584292"/>
            <a:gd name="connsiteY52" fmla="*/ 1581150 h 3810000"/>
            <a:gd name="connsiteX53" fmla="*/ 3355442 w 5584292"/>
            <a:gd name="connsiteY53" fmla="*/ 1524000 h 3810000"/>
            <a:gd name="connsiteX54" fmla="*/ 3288767 w 5584292"/>
            <a:gd name="connsiteY54" fmla="*/ 1504950 h 3810000"/>
            <a:gd name="connsiteX55" fmla="*/ 3231617 w 5584292"/>
            <a:gd name="connsiteY55" fmla="*/ 1485900 h 3810000"/>
            <a:gd name="connsiteX56" fmla="*/ 3203042 w 5584292"/>
            <a:gd name="connsiteY56" fmla="*/ 1476375 h 3810000"/>
            <a:gd name="connsiteX57" fmla="*/ 3164942 w 5584292"/>
            <a:gd name="connsiteY57" fmla="*/ 1457325 h 3810000"/>
            <a:gd name="connsiteX58" fmla="*/ 3126842 w 5584292"/>
            <a:gd name="connsiteY58" fmla="*/ 1447800 h 3810000"/>
            <a:gd name="connsiteX59" fmla="*/ 3012542 w 5584292"/>
            <a:gd name="connsiteY59" fmla="*/ 1400175 h 3810000"/>
            <a:gd name="connsiteX60" fmla="*/ 2945867 w 5584292"/>
            <a:gd name="connsiteY60" fmla="*/ 1352550 h 3810000"/>
            <a:gd name="connsiteX61" fmla="*/ 2917292 w 5584292"/>
            <a:gd name="connsiteY61" fmla="*/ 1333500 h 3810000"/>
            <a:gd name="connsiteX62" fmla="*/ 2860142 w 5584292"/>
            <a:gd name="connsiteY62" fmla="*/ 1314450 h 3810000"/>
            <a:gd name="connsiteX63" fmla="*/ 2774417 w 5584292"/>
            <a:gd name="connsiteY63" fmla="*/ 1285875 h 3810000"/>
            <a:gd name="connsiteX64" fmla="*/ 2745842 w 5584292"/>
            <a:gd name="connsiteY64" fmla="*/ 1276350 h 3810000"/>
            <a:gd name="connsiteX65" fmla="*/ 2650592 w 5584292"/>
            <a:gd name="connsiteY65" fmla="*/ 1238250 h 3810000"/>
            <a:gd name="connsiteX66" fmla="*/ 2583917 w 5584292"/>
            <a:gd name="connsiteY66" fmla="*/ 1200150 h 3810000"/>
            <a:gd name="connsiteX67" fmla="*/ 2517242 w 5584292"/>
            <a:gd name="connsiteY67" fmla="*/ 1171575 h 3810000"/>
            <a:gd name="connsiteX68" fmla="*/ 2441042 w 5584292"/>
            <a:gd name="connsiteY68" fmla="*/ 1104900 h 3810000"/>
            <a:gd name="connsiteX69" fmla="*/ 2383892 w 5584292"/>
            <a:gd name="connsiteY69" fmla="*/ 1057275 h 3810000"/>
            <a:gd name="connsiteX70" fmla="*/ 2345792 w 5584292"/>
            <a:gd name="connsiteY70" fmla="*/ 1038225 h 3810000"/>
            <a:gd name="connsiteX71" fmla="*/ 2288642 w 5584292"/>
            <a:gd name="connsiteY71" fmla="*/ 981075 h 3810000"/>
            <a:gd name="connsiteX72" fmla="*/ 2269592 w 5584292"/>
            <a:gd name="connsiteY72" fmla="*/ 952500 h 3810000"/>
            <a:gd name="connsiteX73" fmla="*/ 2212442 w 5584292"/>
            <a:gd name="connsiteY73" fmla="*/ 914400 h 3810000"/>
            <a:gd name="connsiteX74" fmla="*/ 2174342 w 5584292"/>
            <a:gd name="connsiteY74" fmla="*/ 885825 h 3810000"/>
            <a:gd name="connsiteX75" fmla="*/ 2145767 w 5584292"/>
            <a:gd name="connsiteY75" fmla="*/ 876300 h 3810000"/>
            <a:gd name="connsiteX76" fmla="*/ 2088617 w 5584292"/>
            <a:gd name="connsiteY76" fmla="*/ 828675 h 3810000"/>
            <a:gd name="connsiteX77" fmla="*/ 2060042 w 5584292"/>
            <a:gd name="connsiteY77" fmla="*/ 819150 h 3810000"/>
            <a:gd name="connsiteX78" fmla="*/ 2002892 w 5584292"/>
            <a:gd name="connsiteY78" fmla="*/ 762000 h 3810000"/>
            <a:gd name="connsiteX79" fmla="*/ 1983842 w 5584292"/>
            <a:gd name="connsiteY79" fmla="*/ 733425 h 3810000"/>
            <a:gd name="connsiteX80" fmla="*/ 1955267 w 5584292"/>
            <a:gd name="connsiteY80" fmla="*/ 704850 h 3810000"/>
            <a:gd name="connsiteX81" fmla="*/ 1917167 w 5584292"/>
            <a:gd name="connsiteY81" fmla="*/ 647700 h 3810000"/>
            <a:gd name="connsiteX82" fmla="*/ 1888592 w 5584292"/>
            <a:gd name="connsiteY82" fmla="*/ 619125 h 3810000"/>
            <a:gd name="connsiteX83" fmla="*/ 1821917 w 5584292"/>
            <a:gd name="connsiteY83" fmla="*/ 552450 h 3810000"/>
            <a:gd name="connsiteX84" fmla="*/ 1793342 w 5584292"/>
            <a:gd name="connsiteY84" fmla="*/ 523875 h 3810000"/>
            <a:gd name="connsiteX85" fmla="*/ 1698092 w 5584292"/>
            <a:gd name="connsiteY85" fmla="*/ 457200 h 3810000"/>
            <a:gd name="connsiteX86" fmla="*/ 1640942 w 5584292"/>
            <a:gd name="connsiteY86" fmla="*/ 419100 h 3810000"/>
            <a:gd name="connsiteX87" fmla="*/ 1555217 w 5584292"/>
            <a:gd name="connsiteY87" fmla="*/ 381000 h 3810000"/>
            <a:gd name="connsiteX88" fmla="*/ 1526642 w 5584292"/>
            <a:gd name="connsiteY88" fmla="*/ 371475 h 3810000"/>
            <a:gd name="connsiteX89" fmla="*/ 1498067 w 5584292"/>
            <a:gd name="connsiteY89" fmla="*/ 352425 h 3810000"/>
            <a:gd name="connsiteX90" fmla="*/ 1469492 w 5584292"/>
            <a:gd name="connsiteY90" fmla="*/ 323850 h 3810000"/>
            <a:gd name="connsiteX91" fmla="*/ 1412342 w 5584292"/>
            <a:gd name="connsiteY91" fmla="*/ 304800 h 3810000"/>
            <a:gd name="connsiteX92" fmla="*/ 1355192 w 5584292"/>
            <a:gd name="connsiteY92" fmla="*/ 285750 h 3810000"/>
            <a:gd name="connsiteX93" fmla="*/ 1269467 w 5584292"/>
            <a:gd name="connsiteY93" fmla="*/ 257175 h 3810000"/>
            <a:gd name="connsiteX94" fmla="*/ 1240892 w 5584292"/>
            <a:gd name="connsiteY94" fmla="*/ 247650 h 3810000"/>
            <a:gd name="connsiteX95" fmla="*/ 1174217 w 5584292"/>
            <a:gd name="connsiteY95" fmla="*/ 200025 h 3810000"/>
            <a:gd name="connsiteX96" fmla="*/ 1145642 w 5584292"/>
            <a:gd name="connsiteY96" fmla="*/ 180975 h 3810000"/>
            <a:gd name="connsiteX97" fmla="*/ 1117067 w 5584292"/>
            <a:gd name="connsiteY97" fmla="*/ 171450 h 3810000"/>
            <a:gd name="connsiteX98" fmla="*/ 1088492 w 5584292"/>
            <a:gd name="connsiteY98" fmla="*/ 142875 h 3810000"/>
            <a:gd name="connsiteX99" fmla="*/ 1031342 w 5584292"/>
            <a:gd name="connsiteY99" fmla="*/ 104775 h 3810000"/>
            <a:gd name="connsiteX100" fmla="*/ 993242 w 5584292"/>
            <a:gd name="connsiteY100" fmla="*/ 76200 h 3810000"/>
            <a:gd name="connsiteX101" fmla="*/ 936092 w 5584292"/>
            <a:gd name="connsiteY101" fmla="*/ 38100 h 3810000"/>
            <a:gd name="connsiteX102" fmla="*/ 907517 w 5584292"/>
            <a:gd name="connsiteY102" fmla="*/ 28575 h 3810000"/>
            <a:gd name="connsiteX103" fmla="*/ 726542 w 5584292"/>
            <a:gd name="connsiteY103" fmla="*/ 9525 h 3810000"/>
            <a:gd name="connsiteX104" fmla="*/ 574142 w 5584292"/>
            <a:gd name="connsiteY104" fmla="*/ 0 h 3810000"/>
            <a:gd name="connsiteX105" fmla="*/ 440792 w 5584292"/>
            <a:gd name="connsiteY105" fmla="*/ 9525 h 3810000"/>
            <a:gd name="connsiteX106" fmla="*/ 412217 w 5584292"/>
            <a:gd name="connsiteY106" fmla="*/ 19050 h 3810000"/>
            <a:gd name="connsiteX107" fmla="*/ 374117 w 5584292"/>
            <a:gd name="connsiteY107" fmla="*/ 28575 h 3810000"/>
            <a:gd name="connsiteX108" fmla="*/ 278867 w 5584292"/>
            <a:gd name="connsiteY108" fmla="*/ 57150 h 3810000"/>
            <a:gd name="connsiteX109" fmla="*/ 250292 w 5584292"/>
            <a:gd name="connsiteY109" fmla="*/ 76200 h 3810000"/>
            <a:gd name="connsiteX110" fmla="*/ 193142 w 5584292"/>
            <a:gd name="connsiteY110" fmla="*/ 95250 h 3810000"/>
            <a:gd name="connsiteX111" fmla="*/ 164567 w 5584292"/>
            <a:gd name="connsiteY111" fmla="*/ 114300 h 3810000"/>
            <a:gd name="connsiteX112" fmla="*/ 107417 w 5584292"/>
            <a:gd name="connsiteY112" fmla="*/ 133350 h 3810000"/>
            <a:gd name="connsiteX113" fmla="*/ 59792 w 5584292"/>
            <a:gd name="connsiteY113" fmla="*/ 180975 h 3810000"/>
            <a:gd name="connsiteX114" fmla="*/ 31217 w 5584292"/>
            <a:gd name="connsiteY114" fmla="*/ 209550 h 3810000"/>
            <a:gd name="connsiteX115" fmla="*/ 2642 w 5584292"/>
            <a:gd name="connsiteY115" fmla="*/ 238125 h 38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</a:cxnLst>
          <a:rect l="l" t="t" r="r" b="b"/>
          <a:pathLst>
            <a:path w="5584292" h="3810000">
              <a:moveTo>
                <a:pt x="5584292" y="3810000"/>
              </a:moveTo>
              <a:cubicBezTo>
                <a:pt x="5571592" y="3781425"/>
                <a:pt x="5560176" y="3752244"/>
                <a:pt x="5546192" y="3724275"/>
              </a:cubicBezTo>
              <a:cubicBezTo>
                <a:pt x="5541072" y="3714036"/>
                <a:pt x="5532262" y="3705939"/>
                <a:pt x="5527142" y="3695700"/>
              </a:cubicBezTo>
              <a:cubicBezTo>
                <a:pt x="5511085" y="3663587"/>
                <a:pt x="5524994" y="3662059"/>
                <a:pt x="5498567" y="3629025"/>
              </a:cubicBezTo>
              <a:cubicBezTo>
                <a:pt x="5481737" y="3607988"/>
                <a:pt x="5460467" y="3590925"/>
                <a:pt x="5441417" y="3571875"/>
              </a:cubicBezTo>
              <a:lnTo>
                <a:pt x="5412842" y="3543300"/>
              </a:lnTo>
              <a:cubicBezTo>
                <a:pt x="5404747" y="3535205"/>
                <a:pt x="5392823" y="3531855"/>
                <a:pt x="5384267" y="3524250"/>
              </a:cubicBezTo>
              <a:cubicBezTo>
                <a:pt x="5364131" y="3506352"/>
                <a:pt x="5349533" y="3482044"/>
                <a:pt x="5327117" y="3467100"/>
              </a:cubicBezTo>
              <a:cubicBezTo>
                <a:pt x="5286489" y="3440015"/>
                <a:pt x="5272872" y="3427523"/>
                <a:pt x="5231867" y="3409950"/>
              </a:cubicBezTo>
              <a:cubicBezTo>
                <a:pt x="5209029" y="3400162"/>
                <a:pt x="5189359" y="3397805"/>
                <a:pt x="5165192" y="3390900"/>
              </a:cubicBezTo>
              <a:cubicBezTo>
                <a:pt x="5155538" y="3388142"/>
                <a:pt x="5146142" y="3384550"/>
                <a:pt x="5136617" y="3381375"/>
              </a:cubicBezTo>
              <a:cubicBezTo>
                <a:pt x="5127092" y="3375025"/>
                <a:pt x="5118564" y="3366834"/>
                <a:pt x="5108042" y="3362325"/>
              </a:cubicBezTo>
              <a:cubicBezTo>
                <a:pt x="5096010" y="3357168"/>
                <a:pt x="5082529" y="3356396"/>
                <a:pt x="5069942" y="3352800"/>
              </a:cubicBezTo>
              <a:cubicBezTo>
                <a:pt x="5003444" y="3333801"/>
                <a:pt x="5088480" y="3350005"/>
                <a:pt x="4974692" y="3333750"/>
              </a:cubicBezTo>
              <a:cubicBezTo>
                <a:pt x="4910134" y="3312231"/>
                <a:pt x="4988891" y="3336590"/>
                <a:pt x="4879442" y="3314700"/>
              </a:cubicBezTo>
              <a:cubicBezTo>
                <a:pt x="4869597" y="3312731"/>
                <a:pt x="4860392" y="3308350"/>
                <a:pt x="4850867" y="3305175"/>
              </a:cubicBezTo>
              <a:cubicBezTo>
                <a:pt x="4841342" y="3298825"/>
                <a:pt x="4832531" y="3291245"/>
                <a:pt x="4822292" y="3286125"/>
              </a:cubicBezTo>
              <a:cubicBezTo>
                <a:pt x="4813312" y="3281635"/>
                <a:pt x="4801430" y="3283028"/>
                <a:pt x="4793717" y="3276600"/>
              </a:cubicBezTo>
              <a:cubicBezTo>
                <a:pt x="4781521" y="3266437"/>
                <a:pt x="4775473" y="3250553"/>
                <a:pt x="4765142" y="3238500"/>
              </a:cubicBezTo>
              <a:cubicBezTo>
                <a:pt x="4756376" y="3228273"/>
                <a:pt x="4746794" y="3218691"/>
                <a:pt x="4736567" y="3209925"/>
              </a:cubicBezTo>
              <a:cubicBezTo>
                <a:pt x="4724514" y="3199594"/>
                <a:pt x="4710214" y="3192029"/>
                <a:pt x="4698467" y="3181350"/>
              </a:cubicBezTo>
              <a:cubicBezTo>
                <a:pt x="4675210" y="3160207"/>
                <a:pt x="4654017" y="3136900"/>
                <a:pt x="4631792" y="3114675"/>
              </a:cubicBezTo>
              <a:cubicBezTo>
                <a:pt x="4615603" y="3098486"/>
                <a:pt x="4606392" y="3076575"/>
                <a:pt x="4593692" y="3057525"/>
              </a:cubicBezTo>
              <a:lnTo>
                <a:pt x="4555592" y="3000375"/>
              </a:lnTo>
              <a:cubicBezTo>
                <a:pt x="4548120" y="2989167"/>
                <a:pt x="4535287" y="2982433"/>
                <a:pt x="4527017" y="2971800"/>
              </a:cubicBezTo>
              <a:cubicBezTo>
                <a:pt x="4434190" y="2852451"/>
                <a:pt x="4551919" y="2977652"/>
                <a:pt x="4431767" y="2857500"/>
              </a:cubicBezTo>
              <a:lnTo>
                <a:pt x="4365092" y="2790825"/>
              </a:lnTo>
              <a:cubicBezTo>
                <a:pt x="4348903" y="2774636"/>
                <a:pt x="4326992" y="2765425"/>
                <a:pt x="4307942" y="2752725"/>
              </a:cubicBezTo>
              <a:lnTo>
                <a:pt x="4250792" y="2714625"/>
              </a:lnTo>
              <a:cubicBezTo>
                <a:pt x="4239584" y="2707153"/>
                <a:pt x="4232850" y="2694320"/>
                <a:pt x="4222217" y="2686050"/>
              </a:cubicBezTo>
              <a:cubicBezTo>
                <a:pt x="4204145" y="2671994"/>
                <a:pt x="4165067" y="2647950"/>
                <a:pt x="4165067" y="2647950"/>
              </a:cubicBezTo>
              <a:cubicBezTo>
                <a:pt x="4071680" y="2523434"/>
                <a:pt x="4191485" y="2674368"/>
                <a:pt x="4107917" y="2590800"/>
              </a:cubicBezTo>
              <a:cubicBezTo>
                <a:pt x="4096692" y="2579575"/>
                <a:pt x="4089962" y="2564500"/>
                <a:pt x="4079342" y="2552700"/>
              </a:cubicBezTo>
              <a:cubicBezTo>
                <a:pt x="4061320" y="2532675"/>
                <a:pt x="4041242" y="2514600"/>
                <a:pt x="4022192" y="2495550"/>
              </a:cubicBezTo>
              <a:cubicBezTo>
                <a:pt x="4015092" y="2488450"/>
                <a:pt x="4003142" y="2489200"/>
                <a:pt x="3993617" y="2486025"/>
              </a:cubicBezTo>
              <a:cubicBezTo>
                <a:pt x="3953703" y="2406196"/>
                <a:pt x="4001781" y="2483304"/>
                <a:pt x="3936467" y="2428875"/>
              </a:cubicBezTo>
              <a:cubicBezTo>
                <a:pt x="3888290" y="2388728"/>
                <a:pt x="3941698" y="2413983"/>
                <a:pt x="3907892" y="2371725"/>
              </a:cubicBezTo>
              <a:cubicBezTo>
                <a:pt x="3900741" y="2362786"/>
                <a:pt x="3888842" y="2359025"/>
                <a:pt x="3879317" y="2352675"/>
              </a:cubicBezTo>
              <a:cubicBezTo>
                <a:pt x="3832905" y="2283057"/>
                <a:pt x="3889556" y="2370593"/>
                <a:pt x="3841217" y="2286000"/>
              </a:cubicBezTo>
              <a:cubicBezTo>
                <a:pt x="3813886" y="2238171"/>
                <a:pt x="3827789" y="2276892"/>
                <a:pt x="3803117" y="2219325"/>
              </a:cubicBezTo>
              <a:cubicBezTo>
                <a:pt x="3799162" y="2210097"/>
                <a:pt x="3796350" y="2200404"/>
                <a:pt x="3793592" y="2190750"/>
              </a:cubicBezTo>
              <a:cubicBezTo>
                <a:pt x="3789996" y="2178163"/>
                <a:pt x="3789224" y="2164682"/>
                <a:pt x="3784067" y="2152650"/>
              </a:cubicBezTo>
              <a:cubicBezTo>
                <a:pt x="3779558" y="2142128"/>
                <a:pt x="3771367" y="2133600"/>
                <a:pt x="3765017" y="2124075"/>
              </a:cubicBezTo>
              <a:cubicBezTo>
                <a:pt x="3761842" y="2108200"/>
                <a:pt x="3759419" y="2092156"/>
                <a:pt x="3755492" y="2076450"/>
              </a:cubicBezTo>
              <a:cubicBezTo>
                <a:pt x="3753057" y="2066710"/>
                <a:pt x="3748225" y="2057658"/>
                <a:pt x="3745967" y="2047875"/>
              </a:cubicBezTo>
              <a:cubicBezTo>
                <a:pt x="3719661" y="1933884"/>
                <a:pt x="3746649" y="1982223"/>
                <a:pt x="3707867" y="1924050"/>
              </a:cubicBezTo>
              <a:cubicBezTo>
                <a:pt x="3698178" y="1885295"/>
                <a:pt x="3700639" y="1883428"/>
                <a:pt x="3679292" y="1847850"/>
              </a:cubicBezTo>
              <a:cubicBezTo>
                <a:pt x="3667512" y="1828217"/>
                <a:pt x="3660242" y="1803400"/>
                <a:pt x="3641192" y="1790700"/>
              </a:cubicBezTo>
              <a:cubicBezTo>
                <a:pt x="3615792" y="1773767"/>
                <a:pt x="3603787" y="1768462"/>
                <a:pt x="3584042" y="1743075"/>
              </a:cubicBezTo>
              <a:cubicBezTo>
                <a:pt x="3559423" y="1711422"/>
                <a:pt x="3549804" y="1680519"/>
                <a:pt x="3517367" y="1657350"/>
              </a:cubicBezTo>
              <a:cubicBezTo>
                <a:pt x="3505813" y="1649097"/>
                <a:pt x="3490821" y="1646553"/>
                <a:pt x="3479267" y="1638300"/>
              </a:cubicBezTo>
              <a:cubicBezTo>
                <a:pt x="3468306" y="1630470"/>
                <a:pt x="3460919" y="1618491"/>
                <a:pt x="3450692" y="1609725"/>
              </a:cubicBezTo>
              <a:cubicBezTo>
                <a:pt x="3438639" y="1599394"/>
                <a:pt x="3423817" y="1592375"/>
                <a:pt x="3412592" y="1581150"/>
              </a:cubicBezTo>
              <a:cubicBezTo>
                <a:pt x="3372834" y="1541392"/>
                <a:pt x="3400337" y="1546448"/>
                <a:pt x="3355442" y="1524000"/>
              </a:cubicBezTo>
              <a:cubicBezTo>
                <a:pt x="3339437" y="1515997"/>
                <a:pt x="3304026" y="1509528"/>
                <a:pt x="3288767" y="1504950"/>
              </a:cubicBezTo>
              <a:cubicBezTo>
                <a:pt x="3269533" y="1499180"/>
                <a:pt x="3250667" y="1492250"/>
                <a:pt x="3231617" y="1485900"/>
              </a:cubicBezTo>
              <a:lnTo>
                <a:pt x="3203042" y="1476375"/>
              </a:lnTo>
              <a:cubicBezTo>
                <a:pt x="3189572" y="1471885"/>
                <a:pt x="3178237" y="1462311"/>
                <a:pt x="3164942" y="1457325"/>
              </a:cubicBezTo>
              <a:cubicBezTo>
                <a:pt x="3152685" y="1452728"/>
                <a:pt x="3138926" y="1452835"/>
                <a:pt x="3126842" y="1447800"/>
              </a:cubicBezTo>
              <a:cubicBezTo>
                <a:pt x="2994979" y="1392857"/>
                <a:pt x="3098454" y="1421653"/>
                <a:pt x="3012542" y="1400175"/>
              </a:cubicBezTo>
              <a:cubicBezTo>
                <a:pt x="2945199" y="1355280"/>
                <a:pt x="3028569" y="1411623"/>
                <a:pt x="2945867" y="1352550"/>
              </a:cubicBezTo>
              <a:cubicBezTo>
                <a:pt x="2936552" y="1345896"/>
                <a:pt x="2927753" y="1338149"/>
                <a:pt x="2917292" y="1333500"/>
              </a:cubicBezTo>
              <a:cubicBezTo>
                <a:pt x="2898942" y="1325345"/>
                <a:pt x="2879192" y="1320800"/>
                <a:pt x="2860142" y="1314450"/>
              </a:cubicBezTo>
              <a:lnTo>
                <a:pt x="2774417" y="1285875"/>
              </a:lnTo>
              <a:cubicBezTo>
                <a:pt x="2764892" y="1282700"/>
                <a:pt x="2754822" y="1280840"/>
                <a:pt x="2745842" y="1276350"/>
              </a:cubicBezTo>
              <a:cubicBezTo>
                <a:pt x="2689781" y="1248320"/>
                <a:pt x="2721212" y="1261790"/>
                <a:pt x="2650592" y="1238250"/>
              </a:cubicBezTo>
              <a:cubicBezTo>
                <a:pt x="2616052" y="1226737"/>
                <a:pt x="2613181" y="1216873"/>
                <a:pt x="2583917" y="1200150"/>
              </a:cubicBezTo>
              <a:cubicBezTo>
                <a:pt x="2550961" y="1181318"/>
                <a:pt x="2549300" y="1182261"/>
                <a:pt x="2517242" y="1171575"/>
              </a:cubicBezTo>
              <a:cubicBezTo>
                <a:pt x="2485492" y="1123950"/>
                <a:pt x="2507717" y="1149350"/>
                <a:pt x="2441042" y="1104900"/>
              </a:cubicBezTo>
              <a:cubicBezTo>
                <a:pt x="2322841" y="1026099"/>
                <a:pt x="2492963" y="1119601"/>
                <a:pt x="2383892" y="1057275"/>
              </a:cubicBezTo>
              <a:cubicBezTo>
                <a:pt x="2371564" y="1050230"/>
                <a:pt x="2356880" y="1047095"/>
                <a:pt x="2345792" y="1038225"/>
              </a:cubicBezTo>
              <a:cubicBezTo>
                <a:pt x="2324755" y="1021395"/>
                <a:pt x="2303586" y="1003491"/>
                <a:pt x="2288642" y="981075"/>
              </a:cubicBezTo>
              <a:cubicBezTo>
                <a:pt x="2282292" y="971550"/>
                <a:pt x="2278207" y="960038"/>
                <a:pt x="2269592" y="952500"/>
              </a:cubicBezTo>
              <a:cubicBezTo>
                <a:pt x="2252362" y="937423"/>
                <a:pt x="2231492" y="927100"/>
                <a:pt x="2212442" y="914400"/>
              </a:cubicBezTo>
              <a:cubicBezTo>
                <a:pt x="2199233" y="905594"/>
                <a:pt x="2188125" y="893701"/>
                <a:pt x="2174342" y="885825"/>
              </a:cubicBezTo>
              <a:cubicBezTo>
                <a:pt x="2165625" y="880844"/>
                <a:pt x="2155292" y="879475"/>
                <a:pt x="2145767" y="876300"/>
              </a:cubicBezTo>
              <a:cubicBezTo>
                <a:pt x="2124701" y="855234"/>
                <a:pt x="2115139" y="841936"/>
                <a:pt x="2088617" y="828675"/>
              </a:cubicBezTo>
              <a:cubicBezTo>
                <a:pt x="2079637" y="824185"/>
                <a:pt x="2069567" y="822325"/>
                <a:pt x="2060042" y="819150"/>
              </a:cubicBezTo>
              <a:cubicBezTo>
                <a:pt x="2040992" y="800100"/>
                <a:pt x="2017836" y="784416"/>
                <a:pt x="2002892" y="762000"/>
              </a:cubicBezTo>
              <a:cubicBezTo>
                <a:pt x="1996542" y="752475"/>
                <a:pt x="1991171" y="742219"/>
                <a:pt x="1983842" y="733425"/>
              </a:cubicBezTo>
              <a:cubicBezTo>
                <a:pt x="1975218" y="723077"/>
                <a:pt x="1963537" y="715483"/>
                <a:pt x="1955267" y="704850"/>
              </a:cubicBezTo>
              <a:cubicBezTo>
                <a:pt x="1941211" y="686778"/>
                <a:pt x="1929867" y="666750"/>
                <a:pt x="1917167" y="647700"/>
              </a:cubicBezTo>
              <a:cubicBezTo>
                <a:pt x="1909695" y="636492"/>
                <a:pt x="1896862" y="629758"/>
                <a:pt x="1888592" y="619125"/>
              </a:cubicBezTo>
              <a:cubicBezTo>
                <a:pt x="1835097" y="550346"/>
                <a:pt x="1876521" y="570651"/>
                <a:pt x="1821917" y="552450"/>
              </a:cubicBezTo>
              <a:cubicBezTo>
                <a:pt x="1812392" y="542925"/>
                <a:pt x="1803975" y="532145"/>
                <a:pt x="1793342" y="523875"/>
              </a:cubicBezTo>
              <a:cubicBezTo>
                <a:pt x="1734323" y="477971"/>
                <a:pt x="1746645" y="498817"/>
                <a:pt x="1698092" y="457200"/>
              </a:cubicBezTo>
              <a:cubicBezTo>
                <a:pt x="1652688" y="418282"/>
                <a:pt x="1689548" y="435302"/>
                <a:pt x="1640942" y="419100"/>
              </a:cubicBezTo>
              <a:cubicBezTo>
                <a:pt x="1595659" y="388911"/>
                <a:pt x="1623227" y="403670"/>
                <a:pt x="1555217" y="381000"/>
              </a:cubicBezTo>
              <a:lnTo>
                <a:pt x="1526642" y="371475"/>
              </a:lnTo>
              <a:cubicBezTo>
                <a:pt x="1517117" y="365125"/>
                <a:pt x="1506861" y="359754"/>
                <a:pt x="1498067" y="352425"/>
              </a:cubicBezTo>
              <a:cubicBezTo>
                <a:pt x="1487719" y="343801"/>
                <a:pt x="1481267" y="330392"/>
                <a:pt x="1469492" y="323850"/>
              </a:cubicBezTo>
              <a:cubicBezTo>
                <a:pt x="1451939" y="314098"/>
                <a:pt x="1431392" y="311150"/>
                <a:pt x="1412342" y="304800"/>
              </a:cubicBezTo>
              <a:lnTo>
                <a:pt x="1355192" y="285750"/>
              </a:lnTo>
              <a:lnTo>
                <a:pt x="1269467" y="257175"/>
              </a:lnTo>
              <a:lnTo>
                <a:pt x="1240892" y="247650"/>
              </a:lnTo>
              <a:cubicBezTo>
                <a:pt x="1173549" y="202755"/>
                <a:pt x="1256919" y="259098"/>
                <a:pt x="1174217" y="200025"/>
              </a:cubicBezTo>
              <a:cubicBezTo>
                <a:pt x="1164902" y="193371"/>
                <a:pt x="1155881" y="186095"/>
                <a:pt x="1145642" y="180975"/>
              </a:cubicBezTo>
              <a:cubicBezTo>
                <a:pt x="1136662" y="176485"/>
                <a:pt x="1126592" y="174625"/>
                <a:pt x="1117067" y="171450"/>
              </a:cubicBezTo>
              <a:cubicBezTo>
                <a:pt x="1107542" y="161925"/>
                <a:pt x="1099125" y="151145"/>
                <a:pt x="1088492" y="142875"/>
              </a:cubicBezTo>
              <a:cubicBezTo>
                <a:pt x="1070420" y="128819"/>
                <a:pt x="1049658" y="118512"/>
                <a:pt x="1031342" y="104775"/>
              </a:cubicBezTo>
              <a:cubicBezTo>
                <a:pt x="1018642" y="95250"/>
                <a:pt x="1006247" y="85304"/>
                <a:pt x="993242" y="76200"/>
              </a:cubicBezTo>
              <a:cubicBezTo>
                <a:pt x="974485" y="63070"/>
                <a:pt x="957812" y="45340"/>
                <a:pt x="936092" y="38100"/>
              </a:cubicBezTo>
              <a:cubicBezTo>
                <a:pt x="926567" y="34925"/>
                <a:pt x="917362" y="30544"/>
                <a:pt x="907517" y="28575"/>
              </a:cubicBezTo>
              <a:cubicBezTo>
                <a:pt x="856880" y="18448"/>
                <a:pt x="771451" y="12733"/>
                <a:pt x="726542" y="9525"/>
              </a:cubicBezTo>
              <a:lnTo>
                <a:pt x="574142" y="0"/>
              </a:lnTo>
              <a:cubicBezTo>
                <a:pt x="529692" y="3175"/>
                <a:pt x="485050" y="4318"/>
                <a:pt x="440792" y="9525"/>
              </a:cubicBezTo>
              <a:cubicBezTo>
                <a:pt x="430821" y="10698"/>
                <a:pt x="421871" y="16292"/>
                <a:pt x="412217" y="19050"/>
              </a:cubicBezTo>
              <a:cubicBezTo>
                <a:pt x="399630" y="22646"/>
                <a:pt x="386656" y="24813"/>
                <a:pt x="374117" y="28575"/>
              </a:cubicBezTo>
              <a:cubicBezTo>
                <a:pt x="258169" y="63360"/>
                <a:pt x="366684" y="35196"/>
                <a:pt x="278867" y="57150"/>
              </a:cubicBezTo>
              <a:cubicBezTo>
                <a:pt x="269342" y="63500"/>
                <a:pt x="260753" y="71551"/>
                <a:pt x="250292" y="76200"/>
              </a:cubicBezTo>
              <a:cubicBezTo>
                <a:pt x="231942" y="84355"/>
                <a:pt x="193142" y="95250"/>
                <a:pt x="193142" y="95250"/>
              </a:cubicBezTo>
              <a:cubicBezTo>
                <a:pt x="183617" y="101600"/>
                <a:pt x="175028" y="109651"/>
                <a:pt x="164567" y="114300"/>
              </a:cubicBezTo>
              <a:cubicBezTo>
                <a:pt x="146217" y="122455"/>
                <a:pt x="107417" y="133350"/>
                <a:pt x="107417" y="133350"/>
              </a:cubicBezTo>
              <a:cubicBezTo>
                <a:pt x="72492" y="185738"/>
                <a:pt x="107417" y="141288"/>
                <a:pt x="59792" y="180975"/>
              </a:cubicBezTo>
              <a:cubicBezTo>
                <a:pt x="49444" y="189599"/>
                <a:pt x="41565" y="200926"/>
                <a:pt x="31217" y="209550"/>
              </a:cubicBezTo>
              <a:cubicBezTo>
                <a:pt x="0" y="235564"/>
                <a:pt x="2642" y="215709"/>
                <a:pt x="2642" y="23812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87"/>
  <sheetViews>
    <sheetView tabSelected="1" topLeftCell="A7" workbookViewId="0">
      <selection activeCell="BK82" sqref="BK82"/>
    </sheetView>
  </sheetViews>
  <sheetFormatPr baseColWidth="10" defaultColWidth="2" defaultRowHeight="7.5" customHeight="1"/>
  <cols>
    <col min="8" max="8" width="2.140625" style="49" customWidth="1"/>
    <col min="9" max="17" width="2" style="49"/>
    <col min="18" max="18" width="3" style="49" bestFit="1" customWidth="1"/>
    <col min="19" max="19" width="3.7109375" style="49" customWidth="1"/>
    <col min="20" max="21" width="2" style="49"/>
    <col min="22" max="22" width="2.7109375" style="49" bestFit="1" customWidth="1"/>
    <col min="23" max="35" width="2" style="49"/>
    <col min="36" max="36" width="3.7109375" style="49" customWidth="1"/>
    <col min="37" max="37" width="2" style="49"/>
    <col min="38" max="38" width="3.42578125" style="49" customWidth="1"/>
    <col min="39" max="39" width="3" style="49" bestFit="1" customWidth="1"/>
    <col min="40" max="40" width="2" style="49"/>
    <col min="41" max="41" width="9.7109375" style="49" bestFit="1" customWidth="1"/>
    <col min="42" max="56" width="2" style="49"/>
    <col min="57" max="57" width="2.85546875" style="49" customWidth="1"/>
    <col min="58" max="61" width="2" style="49"/>
    <col min="62" max="62" width="2" style="49" customWidth="1"/>
    <col min="63" max="63" width="3.85546875" style="49" customWidth="1"/>
    <col min="64" max="77" width="2" style="49"/>
    <col min="78" max="78" width="3.5703125" style="49" customWidth="1"/>
    <col min="79" max="81" width="2" style="49"/>
    <col min="82" max="82" width="2.7109375" style="49" bestFit="1" customWidth="1"/>
    <col min="83" max="92" width="2" style="49"/>
    <col min="93" max="93" width="0.5703125" style="49" customWidth="1"/>
    <col min="94" max="105" width="2" style="49"/>
    <col min="106" max="106" width="0.7109375" style="49" customWidth="1"/>
    <col min="107" max="107" width="0.85546875" style="49" customWidth="1"/>
    <col min="108" max="112" width="2" style="49"/>
    <col min="113" max="113" width="1.5703125" style="49" customWidth="1"/>
    <col min="114" max="114" width="0.7109375" style="49" customWidth="1"/>
    <col min="115" max="119" width="2" style="49"/>
    <col min="122" max="122" width="2.7109375" bestFit="1" customWidth="1"/>
    <col min="142" max="142" width="14.7109375" customWidth="1"/>
    <col min="143" max="143" width="22.7109375" customWidth="1"/>
    <col min="144" max="144" width="3.140625" customWidth="1"/>
    <col min="146" max="146" width="15.140625" bestFit="1" customWidth="1"/>
    <col min="147" max="147" width="22.140625" customWidth="1"/>
    <col min="148" max="148" width="4.85546875" customWidth="1"/>
    <col min="150" max="150" width="14.7109375" customWidth="1"/>
    <col min="151" max="151" width="6.28515625" customWidth="1"/>
    <col min="153" max="153" width="11.140625" customWidth="1"/>
    <col min="157" max="157" width="17.140625" customWidth="1"/>
    <col min="158" max="158" width="13.28515625" bestFit="1" customWidth="1"/>
    <col min="166" max="166" width="2" style="5"/>
    <col min="185" max="185" width="2" customWidth="1"/>
    <col min="186" max="186" width="1.42578125" customWidth="1"/>
    <col min="190" max="190" width="6.5703125" bestFit="1" customWidth="1"/>
  </cols>
  <sheetData>
    <row r="1" spans="1:190" ht="21" customHeight="1">
      <c r="A1" s="7"/>
      <c r="B1" s="7"/>
      <c r="C1" s="7"/>
      <c r="D1" s="7"/>
      <c r="E1" s="7"/>
      <c r="F1" s="7"/>
      <c r="G1" s="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1" t="str">
        <f t="shared" ref="BD1:BG1" si="0">IF(V59=$EL$2,1,"")</f>
        <v/>
      </c>
      <c r="BE1" s="11" t="str">
        <f t="shared" si="0"/>
        <v/>
      </c>
      <c r="BF1" s="11" t="str">
        <f t="shared" si="0"/>
        <v/>
      </c>
      <c r="BG1" s="11" t="str">
        <f t="shared" si="0"/>
        <v/>
      </c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L1" s="105" t="s">
        <v>28</v>
      </c>
      <c r="EM1" s="105" t="s">
        <v>53</v>
      </c>
      <c r="EN1" s="160"/>
      <c r="EO1" s="160"/>
      <c r="EP1" s="105" t="s">
        <v>8</v>
      </c>
      <c r="EQ1" s="105" t="s">
        <v>68</v>
      </c>
      <c r="ER1" s="160"/>
      <c r="ES1" s="160"/>
      <c r="ET1" s="105" t="s">
        <v>22</v>
      </c>
      <c r="EU1" s="105" t="s">
        <v>83</v>
      </c>
      <c r="EV1" s="160"/>
      <c r="EW1" s="160"/>
      <c r="EZ1" s="5"/>
      <c r="FA1" s="105" t="s">
        <v>6</v>
      </c>
      <c r="FB1" s="105" t="s">
        <v>116</v>
      </c>
      <c r="FC1" s="160"/>
      <c r="FY1" s="5"/>
      <c r="GH1" t="str">
        <f>IF($M$28=$EL$1,1,"")</f>
        <v/>
      </c>
    </row>
    <row r="2" spans="1:190" ht="21" customHeight="1">
      <c r="A2" s="7"/>
      <c r="B2" s="7"/>
      <c r="C2" s="7"/>
      <c r="D2" s="7"/>
      <c r="E2" s="7"/>
      <c r="F2" s="7"/>
      <c r="G2" s="7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1" t="str">
        <f t="shared" ref="BD2" si="1">IF(V60=$EL$2,1,"")</f>
        <v/>
      </c>
      <c r="BE2" s="11" t="str">
        <f t="shared" ref="BE2" si="2">IF(W60=$EL$2,1,"")</f>
        <v/>
      </c>
      <c r="BF2" s="11" t="str">
        <f t="shared" ref="BF2" si="3">IF(X60=$EL$2,1,"")</f>
        <v/>
      </c>
      <c r="BG2" s="11" t="str">
        <f t="shared" ref="BG2" si="4">IF(Y60=$EL$2,1,"")</f>
        <v/>
      </c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L2" s="105" t="s">
        <v>35</v>
      </c>
      <c r="EM2" s="105" t="s">
        <v>54</v>
      </c>
      <c r="EN2" s="160"/>
      <c r="EO2" s="105"/>
      <c r="EP2" s="105" t="s">
        <v>7</v>
      </c>
      <c r="EQ2" s="105" t="s">
        <v>69</v>
      </c>
      <c r="ER2" s="160"/>
      <c r="ES2" s="160"/>
      <c r="ET2" s="105" t="s">
        <v>19</v>
      </c>
      <c r="EU2" s="105" t="s">
        <v>84</v>
      </c>
      <c r="EV2" s="160"/>
      <c r="EW2" s="161"/>
      <c r="EZ2" s="5"/>
      <c r="FA2" s="105" t="s">
        <v>16</v>
      </c>
      <c r="FB2" s="105" t="s">
        <v>117</v>
      </c>
      <c r="FC2" s="160"/>
      <c r="FF2" s="5"/>
      <c r="FY2" s="5"/>
      <c r="GH2" t="str">
        <f>IF($M$35=$EL$2,1,"")</f>
        <v/>
      </c>
    </row>
    <row r="3" spans="1:190" ht="21" customHeight="1">
      <c r="A3" s="7"/>
      <c r="B3" s="7"/>
      <c r="C3" s="7"/>
      <c r="D3" s="7"/>
      <c r="E3" s="7"/>
      <c r="F3" s="7"/>
      <c r="G3" s="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1" t="str">
        <f t="shared" ref="BD3:BD4" si="5">IF(V61=$EL$2,1,"")</f>
        <v/>
      </c>
      <c r="BE3" s="11" t="str">
        <f t="shared" ref="BE3:BE4" si="6">IF(W61=$EL$2,1,"")</f>
        <v/>
      </c>
      <c r="BF3" s="11" t="str">
        <f t="shared" ref="BF3:BF4" si="7">IF(X61=$EL$2,1,"")</f>
        <v/>
      </c>
      <c r="BG3" s="11" t="str">
        <f t="shared" ref="BG3:BG4" si="8">IF(Y61=$EL$2,1,"")</f>
        <v/>
      </c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L3" s="105" t="s">
        <v>34</v>
      </c>
      <c r="EM3" s="105" t="s">
        <v>55</v>
      </c>
      <c r="EN3" s="160"/>
      <c r="EO3" s="105"/>
      <c r="EP3" s="105" t="s">
        <v>36</v>
      </c>
      <c r="EQ3" s="105" t="s">
        <v>70</v>
      </c>
      <c r="ER3" s="160"/>
      <c r="ES3" s="160"/>
      <c r="ET3" s="105" t="s">
        <v>15</v>
      </c>
      <c r="EU3" s="105" t="s">
        <v>85</v>
      </c>
      <c r="EV3" s="160"/>
      <c r="EW3" s="160"/>
      <c r="EZ3" s="5"/>
      <c r="FA3" s="105" t="s">
        <v>31</v>
      </c>
      <c r="FB3" s="105" t="s">
        <v>118</v>
      </c>
      <c r="FC3" s="160"/>
      <c r="FF3" s="5"/>
      <c r="FY3" s="5"/>
      <c r="GH3" s="96" t="str">
        <f>IF($I$44=$EL$3,1,"")</f>
        <v/>
      </c>
    </row>
    <row r="4" spans="1:190" ht="21" customHeight="1">
      <c r="A4" s="7"/>
      <c r="B4" s="7"/>
      <c r="C4" s="7"/>
      <c r="D4" s="7"/>
      <c r="E4" s="7"/>
      <c r="F4" s="7"/>
      <c r="G4" s="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1" t="str">
        <f t="shared" si="5"/>
        <v/>
      </c>
      <c r="BE4" s="11" t="str">
        <f t="shared" si="6"/>
        <v/>
      </c>
      <c r="BF4" s="11" t="str">
        <f t="shared" si="7"/>
        <v/>
      </c>
      <c r="BG4" s="11" t="str">
        <f t="shared" si="8"/>
        <v/>
      </c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L4" s="105" t="s">
        <v>29</v>
      </c>
      <c r="EM4" s="105" t="s">
        <v>56</v>
      </c>
      <c r="EN4" s="160"/>
      <c r="EO4" s="105"/>
      <c r="EP4" s="105" t="s">
        <v>12</v>
      </c>
      <c r="EQ4" s="105" t="s">
        <v>71</v>
      </c>
      <c r="ER4" s="160"/>
      <c r="ES4" s="160"/>
      <c r="ET4" s="105" t="s">
        <v>26</v>
      </c>
      <c r="EU4" s="105" t="s">
        <v>86</v>
      </c>
      <c r="EV4" s="160"/>
      <c r="EW4" s="160"/>
      <c r="EZ4" s="5"/>
      <c r="FA4" s="105" t="s">
        <v>40</v>
      </c>
      <c r="FB4" s="105" t="s">
        <v>119</v>
      </c>
      <c r="FC4" s="160"/>
      <c r="FF4" s="5"/>
      <c r="FY4" s="5"/>
      <c r="GH4" t="str">
        <f>IF($AB$59=$EL$4,1,"")</f>
        <v/>
      </c>
    </row>
    <row r="5" spans="1:190" ht="21" customHeight="1">
      <c r="A5" s="7"/>
      <c r="B5" s="7"/>
      <c r="C5" s="7"/>
      <c r="D5" s="7"/>
      <c r="E5" s="7"/>
      <c r="F5" s="7"/>
      <c r="G5" s="7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1" t="str">
        <f t="shared" ref="BD5:BG5" si="9">IF(Y63=$EL$2,1,"")</f>
        <v/>
      </c>
      <c r="BE5" s="11" t="str">
        <f t="shared" si="9"/>
        <v/>
      </c>
      <c r="BF5" s="11" t="str">
        <f t="shared" si="9"/>
        <v/>
      </c>
      <c r="BG5" s="11" t="str">
        <f t="shared" si="9"/>
        <v/>
      </c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L5" s="105" t="s">
        <v>46</v>
      </c>
      <c r="EM5" s="105" t="s">
        <v>57</v>
      </c>
      <c r="EN5" s="160"/>
      <c r="EO5" s="105"/>
      <c r="EP5" s="105" t="s">
        <v>4</v>
      </c>
      <c r="EQ5" s="105" t="s">
        <v>72</v>
      </c>
      <c r="ER5" s="160"/>
      <c r="ES5" s="160"/>
      <c r="ET5" s="105" t="s">
        <v>10</v>
      </c>
      <c r="EU5" s="105" t="s">
        <v>87</v>
      </c>
      <c r="EV5" s="160"/>
      <c r="EW5" s="160"/>
      <c r="EZ5" s="5"/>
      <c r="FA5" s="105" t="s">
        <v>14</v>
      </c>
      <c r="FB5" s="105" t="s">
        <v>120</v>
      </c>
      <c r="FC5" s="160"/>
      <c r="FF5" s="5"/>
      <c r="FY5" s="5"/>
      <c r="GH5" t="str">
        <f>IF($AM$58=$EL$5,1,"")</f>
        <v/>
      </c>
    </row>
    <row r="6" spans="1:190" ht="21" customHeight="1">
      <c r="A6" s="7"/>
      <c r="B6" s="7"/>
      <c r="C6" s="7"/>
      <c r="D6" s="7"/>
      <c r="E6" s="7"/>
      <c r="F6" s="7"/>
      <c r="G6" s="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1" t="str">
        <f t="shared" ref="BD6:BD8" si="10">IF(Y64=$EL$2,1,"")</f>
        <v/>
      </c>
      <c r="BE6" s="11" t="str">
        <f t="shared" ref="BE6:BE8" si="11">IF(Z64=$EL$2,1,"")</f>
        <v/>
      </c>
      <c r="BF6" s="11" t="str">
        <f t="shared" ref="BF6:BF8" si="12">IF(AA64=$EL$2,1,"")</f>
        <v/>
      </c>
      <c r="BG6" s="11" t="str">
        <f t="shared" ref="BG6:BG8" si="13">IF(AB64=$EL$2,1,"")</f>
        <v/>
      </c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L6" s="105" t="s">
        <v>3</v>
      </c>
      <c r="EM6" s="105" t="s">
        <v>58</v>
      </c>
      <c r="EN6" s="160"/>
      <c r="EO6" s="105"/>
      <c r="EP6" s="105" t="s">
        <v>30</v>
      </c>
      <c r="EQ6" s="105" t="s">
        <v>73</v>
      </c>
      <c r="ER6" s="160"/>
      <c r="ES6" s="160"/>
      <c r="ET6" s="105" t="s">
        <v>44</v>
      </c>
      <c r="EU6" s="105" t="s">
        <v>51</v>
      </c>
      <c r="EV6" s="160"/>
      <c r="EW6" s="160"/>
      <c r="EZ6" s="5"/>
      <c r="FA6" s="160"/>
      <c r="FB6" s="160"/>
      <c r="FC6" s="160"/>
      <c r="FF6" s="5"/>
      <c r="GH6" t="str">
        <f>IF($BA$66=$EL$6,1,"")</f>
        <v/>
      </c>
    </row>
    <row r="7" spans="1:190" ht="21" customHeight="1">
      <c r="A7" s="7"/>
      <c r="B7" s="7"/>
      <c r="C7" s="7"/>
      <c r="D7" s="7"/>
      <c r="E7" s="7"/>
      <c r="F7" s="7"/>
      <c r="G7" s="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1" t="str">
        <f t="shared" si="10"/>
        <v/>
      </c>
      <c r="BE7" s="11" t="str">
        <f t="shared" si="11"/>
        <v/>
      </c>
      <c r="BF7" s="11" t="str">
        <f t="shared" si="12"/>
        <v/>
      </c>
      <c r="BG7" s="11" t="str">
        <f t="shared" si="13"/>
        <v/>
      </c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L7" s="105" t="s">
        <v>48</v>
      </c>
      <c r="EM7" s="105" t="s">
        <v>59</v>
      </c>
      <c r="EN7" s="160"/>
      <c r="EO7" s="105"/>
      <c r="EP7" s="105" t="s">
        <v>23</v>
      </c>
      <c r="EQ7" s="105" t="s">
        <v>74</v>
      </c>
      <c r="ER7" s="160"/>
      <c r="ES7" s="160"/>
      <c r="ET7" s="105" t="s">
        <v>60</v>
      </c>
      <c r="EU7" s="105" t="s">
        <v>52</v>
      </c>
      <c r="EV7" s="160"/>
      <c r="EW7" s="160"/>
      <c r="EZ7" s="5"/>
      <c r="FA7" s="160"/>
      <c r="FB7" s="160"/>
      <c r="FC7" s="160"/>
      <c r="FF7" s="5"/>
      <c r="GH7" t="str">
        <f>IF($BQ$66=$EL$7,1,"")</f>
        <v/>
      </c>
    </row>
    <row r="8" spans="1:190" ht="21" customHeight="1">
      <c r="A8" s="7"/>
      <c r="B8" s="7"/>
      <c r="C8" s="7"/>
      <c r="D8" s="7"/>
      <c r="E8" s="7"/>
      <c r="F8" s="7"/>
      <c r="G8" s="7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1" t="str">
        <f t="shared" si="10"/>
        <v/>
      </c>
      <c r="BE8" s="11" t="str">
        <f t="shared" si="11"/>
        <v/>
      </c>
      <c r="BF8" s="11" t="str">
        <f t="shared" si="12"/>
        <v/>
      </c>
      <c r="BG8" s="11" t="str">
        <f t="shared" si="13"/>
        <v/>
      </c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L8" s="105" t="s">
        <v>42</v>
      </c>
      <c r="EM8" s="105" t="s">
        <v>61</v>
      </c>
      <c r="EN8" s="160"/>
      <c r="EO8" s="105"/>
      <c r="EP8" s="105" t="s">
        <v>39</v>
      </c>
      <c r="EQ8" s="105" t="s">
        <v>75</v>
      </c>
      <c r="ER8" s="160"/>
      <c r="ES8" s="160"/>
      <c r="ET8" s="105" t="s">
        <v>21</v>
      </c>
      <c r="EU8" s="105" t="s">
        <v>104</v>
      </c>
      <c r="EV8" s="160"/>
      <c r="EW8" s="160"/>
      <c r="EZ8" s="5"/>
      <c r="FA8" s="160" t="s">
        <v>107</v>
      </c>
      <c r="FB8" s="160"/>
      <c r="FC8" s="160"/>
      <c r="FF8" s="5"/>
      <c r="GH8" t="str">
        <f>IF($BY$61=$EL$8,1,"")</f>
        <v/>
      </c>
    </row>
    <row r="9" spans="1:190" ht="21" customHeight="1">
      <c r="A9" s="7"/>
      <c r="B9" s="7"/>
      <c r="C9" s="7"/>
      <c r="D9" s="7"/>
      <c r="E9" s="7"/>
      <c r="F9" s="7"/>
      <c r="G9" s="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L9" s="105" t="s">
        <v>89</v>
      </c>
      <c r="EM9" s="105" t="s">
        <v>109</v>
      </c>
      <c r="EN9" s="160"/>
      <c r="EO9" s="105"/>
      <c r="EP9" s="105" t="s">
        <v>27</v>
      </c>
      <c r="EQ9" s="105" t="s">
        <v>76</v>
      </c>
      <c r="ER9" s="160"/>
      <c r="ES9" s="160"/>
      <c r="ET9" s="105" t="s">
        <v>18</v>
      </c>
      <c r="EU9" s="105" t="s">
        <v>105</v>
      </c>
      <c r="EV9" s="160"/>
      <c r="EW9" s="160"/>
      <c r="EZ9" s="5"/>
      <c r="FA9" s="160" t="s">
        <v>106</v>
      </c>
      <c r="FB9" s="160"/>
      <c r="FC9" s="160"/>
      <c r="FF9" s="5"/>
      <c r="GH9" t="str">
        <f>IF($CG$61=$EL$9,1,"")</f>
        <v/>
      </c>
    </row>
    <row r="10" spans="1:190" ht="21" customHeight="1">
      <c r="A10" s="7"/>
      <c r="B10" s="7"/>
      <c r="C10" s="7"/>
      <c r="D10" s="7"/>
      <c r="E10" s="7"/>
      <c r="F10" s="7"/>
      <c r="G10" s="7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L10" s="105" t="s">
        <v>38</v>
      </c>
      <c r="EM10" s="105" t="s">
        <v>62</v>
      </c>
      <c r="EN10" s="160"/>
      <c r="EO10" s="105"/>
      <c r="EP10" s="105" t="s">
        <v>47</v>
      </c>
      <c r="EQ10" s="105" t="s">
        <v>77</v>
      </c>
      <c r="ER10" s="160"/>
      <c r="ES10" s="160"/>
      <c r="ET10" s="105" t="s">
        <v>45</v>
      </c>
      <c r="EU10" s="105" t="s">
        <v>110</v>
      </c>
      <c r="EV10" s="160"/>
      <c r="EW10" s="160"/>
      <c r="EZ10" s="5"/>
      <c r="FF10" s="5"/>
      <c r="GH10" t="str">
        <f>IF($CR$70=$EL$10,1,"")</f>
        <v/>
      </c>
    </row>
    <row r="11" spans="1:190" ht="21" customHeight="1" thickBot="1">
      <c r="A11" s="7"/>
      <c r="B11" s="7"/>
      <c r="C11" s="7"/>
      <c r="D11" s="7"/>
      <c r="E11" s="7"/>
      <c r="F11" s="7"/>
      <c r="G11" s="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L11" s="105" t="s">
        <v>1</v>
      </c>
      <c r="EM11" s="105" t="s">
        <v>63</v>
      </c>
      <c r="EN11" s="160"/>
      <c r="EO11" s="105"/>
      <c r="EP11" s="105" t="s">
        <v>13</v>
      </c>
      <c r="EQ11" s="105" t="s">
        <v>78</v>
      </c>
      <c r="ER11" s="160"/>
      <c r="ES11" s="160"/>
      <c r="ET11" s="105" t="s">
        <v>33</v>
      </c>
      <c r="EU11" s="105" t="s">
        <v>111</v>
      </c>
      <c r="EV11" s="160"/>
      <c r="EW11" s="160"/>
      <c r="EZ11" s="5"/>
      <c r="FF11" s="5"/>
      <c r="GH11" t="str">
        <f>IF($CN$62=$EL$11,1,"")</f>
        <v/>
      </c>
    </row>
    <row r="12" spans="1:190" ht="21" customHeight="1">
      <c r="A12" s="7"/>
      <c r="B12" s="7"/>
      <c r="C12" s="7"/>
      <c r="D12" s="7"/>
      <c r="E12" s="7"/>
      <c r="F12" s="7"/>
      <c r="G12" s="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L12" s="105" t="s">
        <v>9</v>
      </c>
      <c r="EM12" s="105" t="s">
        <v>64</v>
      </c>
      <c r="EN12" s="160"/>
      <c r="EO12" s="105"/>
      <c r="EP12" s="105" t="s">
        <v>20</v>
      </c>
      <c r="EQ12" s="105" t="s">
        <v>79</v>
      </c>
      <c r="ER12" s="160"/>
      <c r="ES12" s="160"/>
      <c r="ET12" s="105" t="s">
        <v>0</v>
      </c>
      <c r="EU12" s="105" t="s">
        <v>112</v>
      </c>
      <c r="EV12" s="160"/>
      <c r="EW12" s="160"/>
      <c r="EZ12" s="5"/>
      <c r="FA12" s="102" t="str">
        <f>IF(CG61=FB12,"","ALABAMA")</f>
        <v>ALABAMA</v>
      </c>
      <c r="FB12" s="105" t="s">
        <v>89</v>
      </c>
      <c r="FF12" s="5"/>
      <c r="GH12" t="str">
        <f>IF($CW$61=$EL$12,1,"")</f>
        <v/>
      </c>
    </row>
    <row r="13" spans="1:190" ht="21" customHeight="1">
      <c r="A13" s="7"/>
      <c r="B13" s="7"/>
      <c r="C13" s="7"/>
      <c r="D13" s="7"/>
      <c r="E13" s="7"/>
      <c r="F13" s="7"/>
      <c r="G13" s="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L13" s="105" t="s">
        <v>32</v>
      </c>
      <c r="EM13" s="105" t="s">
        <v>65</v>
      </c>
      <c r="EN13" s="160"/>
      <c r="EO13" s="105"/>
      <c r="EP13" s="105" t="s">
        <v>24</v>
      </c>
      <c r="EQ13" s="105" t="s">
        <v>80</v>
      </c>
      <c r="ER13" s="160"/>
      <c r="ES13" s="160"/>
      <c r="ET13" s="105" t="s">
        <v>2</v>
      </c>
      <c r="EU13" s="105" t="s">
        <v>113</v>
      </c>
      <c r="EV13" s="160"/>
      <c r="EW13" s="160"/>
      <c r="EZ13" s="5"/>
      <c r="FA13" s="103" t="str">
        <f>IF(Q73=FB13,"","JUNEAU")</f>
        <v>JUNEAU</v>
      </c>
      <c r="FB13" s="105" t="s">
        <v>104</v>
      </c>
      <c r="FF13" s="5"/>
      <c r="GH13" t="str">
        <f>IF($CY$53=$EL$13,1,"")</f>
        <v/>
      </c>
    </row>
    <row r="14" spans="1:190" ht="21" customHeight="1">
      <c r="A14" s="6"/>
      <c r="B14" s="6"/>
      <c r="C14" s="6"/>
      <c r="D14" s="6"/>
      <c r="E14" s="6"/>
      <c r="F14" s="6"/>
      <c r="G14" s="6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 t="str">
        <f t="shared" ref="R14" si="14">IF(K57=$EL$3,1,"")</f>
        <v/>
      </c>
      <c r="S14" s="11" t="str">
        <f t="shared" ref="S14:W14" si="15">IF(L57=$EL$3,1,"")</f>
        <v/>
      </c>
      <c r="T14" s="11" t="str">
        <f t="shared" si="15"/>
        <v/>
      </c>
      <c r="U14" s="11" t="str">
        <f t="shared" si="15"/>
        <v/>
      </c>
      <c r="V14" s="11" t="str">
        <f t="shared" si="15"/>
        <v/>
      </c>
      <c r="W14" s="11" t="str">
        <f t="shared" si="15"/>
        <v/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L14" s="105" t="s">
        <v>17</v>
      </c>
      <c r="EM14" s="105" t="s">
        <v>66</v>
      </c>
      <c r="EN14" s="160"/>
      <c r="EO14" s="105"/>
      <c r="EP14" s="105" t="s">
        <v>43</v>
      </c>
      <c r="EQ14" s="105" t="s">
        <v>81</v>
      </c>
      <c r="ER14" s="160"/>
      <c r="ES14" s="160"/>
      <c r="ET14" s="105" t="s">
        <v>11</v>
      </c>
      <c r="EU14" s="105" t="s">
        <v>114</v>
      </c>
      <c r="EV14" s="160"/>
      <c r="EW14" s="160"/>
      <c r="EZ14" s="5"/>
      <c r="FA14" s="103" t="str">
        <f>IF(AB59=FB14,"","ARIZONA")</f>
        <v>ARIZONA</v>
      </c>
      <c r="FB14" s="105" t="s">
        <v>29</v>
      </c>
      <c r="FF14" s="5"/>
      <c r="GH14" t="str">
        <f>IF($AG$25=$EL$14,1,"")</f>
        <v/>
      </c>
    </row>
    <row r="15" spans="1:190" ht="21" customHeight="1">
      <c r="A15" s="6"/>
      <c r="B15" s="6"/>
      <c r="C15" s="6"/>
      <c r="D15" s="6"/>
      <c r="E15" s="6"/>
      <c r="F15" s="6"/>
      <c r="G15" s="6"/>
      <c r="H15" s="11"/>
      <c r="I15" s="11"/>
      <c r="J15" s="11"/>
      <c r="K15" s="11"/>
      <c r="L15" s="11"/>
      <c r="M15" s="11"/>
      <c r="N15" s="11"/>
      <c r="O15" s="11"/>
      <c r="P15" s="13" t="s">
        <v>41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L15" s="105" t="s">
        <v>5</v>
      </c>
      <c r="EM15" s="105" t="s">
        <v>67</v>
      </c>
      <c r="EN15" s="160"/>
      <c r="EO15" s="105"/>
      <c r="EP15" s="105" t="s">
        <v>37</v>
      </c>
      <c r="EQ15" s="105" t="s">
        <v>82</v>
      </c>
      <c r="ER15" s="160"/>
      <c r="ES15" s="160"/>
      <c r="ET15" s="105" t="s">
        <v>25</v>
      </c>
      <c r="EU15" s="105" t="s">
        <v>115</v>
      </c>
      <c r="EV15" s="160"/>
      <c r="EW15" s="160"/>
      <c r="EZ15" s="5"/>
      <c r="FA15" s="103" t="str">
        <f>IF(BP56=FB15,"","ARKANSAS")</f>
        <v>ARKANSAS</v>
      </c>
      <c r="FB15" s="105" t="s">
        <v>24</v>
      </c>
      <c r="FF15" s="5"/>
      <c r="GH15" t="str">
        <f>IF($Y$33=$EL$15,1,"")</f>
        <v/>
      </c>
    </row>
    <row r="16" spans="1:190" ht="12" customHeight="1">
      <c r="B16" s="9"/>
      <c r="C16" s="9"/>
      <c r="D16" s="9"/>
      <c r="E16" s="9"/>
      <c r="F16" s="9"/>
      <c r="G16" s="9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5"/>
      <c r="DM16" s="15"/>
      <c r="DN16" s="15"/>
      <c r="DO16" s="15"/>
      <c r="DP16" s="8"/>
      <c r="DQ16" s="8"/>
      <c r="DR16" s="8"/>
      <c r="DS16" s="8"/>
      <c r="DT16" s="8"/>
      <c r="DU16" s="8"/>
      <c r="DV16" s="8"/>
      <c r="DW16" s="8"/>
      <c r="EZ16" s="5"/>
      <c r="FA16" s="103" t="str">
        <f>IF(I44=FB16,"","CALIFORNIA")</f>
        <v>CALIFORNIA</v>
      </c>
      <c r="FB16" s="105" t="s">
        <v>34</v>
      </c>
      <c r="FF16" s="5"/>
      <c r="GH16" t="str">
        <f>IF($AY$26=$EP$5,1,"")</f>
        <v/>
      </c>
    </row>
    <row r="17" spans="2:190" ht="12" customHeight="1">
      <c r="B17" s="9"/>
      <c r="C17" s="9"/>
      <c r="D17" s="9"/>
      <c r="E17" s="9"/>
      <c r="F17" s="9"/>
      <c r="G17" s="9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5"/>
      <c r="DM17" s="16"/>
      <c r="DN17" s="16"/>
      <c r="DO17" s="16"/>
      <c r="DP17" s="8"/>
      <c r="DQ17" s="8"/>
      <c r="DR17" s="8"/>
      <c r="DS17" s="8"/>
      <c r="DT17" s="8"/>
      <c r="DU17" s="8"/>
      <c r="DV17" s="8"/>
      <c r="DW17" s="8"/>
      <c r="ES17" s="1"/>
      <c r="EX17" s="1"/>
      <c r="EY17" s="1"/>
      <c r="EZ17" s="5"/>
      <c r="FA17" s="103" t="str">
        <f>IF(CY53=FB17,"","CAROLINA NORD")</f>
        <v>CAROLINA NORD</v>
      </c>
      <c r="FB17" s="105" t="s">
        <v>32</v>
      </c>
      <c r="FF17" s="5"/>
      <c r="GH17" t="str">
        <f>IF($AY$33=$EP$6,1,"")</f>
        <v/>
      </c>
    </row>
    <row r="18" spans="2:190" ht="12" customHeight="1">
      <c r="B18" s="9"/>
      <c r="C18" s="9"/>
      <c r="D18" s="9"/>
      <c r="E18" s="9"/>
      <c r="F18" s="9"/>
      <c r="G18" s="9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00">
        <f>117/21</f>
        <v>5.5714285714285712</v>
      </c>
      <c r="AK18" s="14"/>
      <c r="AL18" s="14"/>
      <c r="AM18" s="162">
        <v>2.8</v>
      </c>
      <c r="AN18" s="14"/>
      <c r="AO18" s="101">
        <f>AJ18*AM18</f>
        <v>15.599999999999998</v>
      </c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5"/>
      <c r="DM18" s="16"/>
      <c r="DN18" s="16"/>
      <c r="DO18" s="16"/>
      <c r="DP18" s="16" t="s">
        <v>88</v>
      </c>
      <c r="DQ18" s="15"/>
      <c r="DR18" s="8"/>
      <c r="DS18" s="8"/>
      <c r="DT18" s="8"/>
      <c r="DU18" s="8"/>
      <c r="DV18" s="8"/>
      <c r="DW18" s="8"/>
      <c r="EZ18" s="5"/>
      <c r="FA18" s="103" t="str">
        <f>IF(CW61=FB18,"","CAROLINA SUD")</f>
        <v>CAROLINA SUD</v>
      </c>
      <c r="FB18" s="105" t="s">
        <v>9</v>
      </c>
      <c r="FF18" s="5"/>
      <c r="GH18" t="str">
        <f>IF($AJ$34=$EP$1,1,"")</f>
        <v/>
      </c>
    </row>
    <row r="19" spans="2:190" ht="12" customHeight="1">
      <c r="B19" s="9"/>
      <c r="C19" s="9"/>
      <c r="D19" s="9"/>
      <c r="E19" s="9"/>
      <c r="F19" s="9"/>
      <c r="G19" s="9"/>
      <c r="H19" s="14"/>
      <c r="I19" s="14"/>
      <c r="J19" s="14"/>
      <c r="K19" s="14"/>
      <c r="L19" s="14"/>
      <c r="M19" s="17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99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5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5"/>
      <c r="DM19" s="16"/>
      <c r="DN19" s="16"/>
      <c r="DO19" s="16"/>
      <c r="DP19" s="4"/>
      <c r="DQ19" s="16"/>
      <c r="DR19" s="8"/>
      <c r="DS19" s="8"/>
      <c r="DT19" s="8"/>
      <c r="DU19" s="8"/>
      <c r="DV19" s="8"/>
      <c r="DW19" s="8"/>
      <c r="EZ19" s="5"/>
      <c r="FA19" s="103" t="str">
        <f>IF(AN45=FB19,"","COLORADO")</f>
        <v>COLORADO</v>
      </c>
      <c r="FB19" s="105" t="s">
        <v>12</v>
      </c>
      <c r="FF19" s="5"/>
      <c r="GH19" t="str">
        <f>IF($BK$27=$EP$10,1,"")</f>
        <v/>
      </c>
    </row>
    <row r="20" spans="2:190" ht="12" customHeight="1">
      <c r="B20" s="9"/>
      <c r="C20" s="9"/>
      <c r="D20" s="9"/>
      <c r="E20" s="9"/>
      <c r="F20" s="9"/>
      <c r="G20" s="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99" t="s">
        <v>108</v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33">
        <f>SUM($GH$1:$GH$60)</f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5"/>
      <c r="DM20" s="16"/>
      <c r="DN20" s="16"/>
      <c r="DO20" s="16"/>
      <c r="DP20" s="4"/>
      <c r="DQ20" s="4"/>
      <c r="DR20" s="15"/>
      <c r="DS20" s="8"/>
      <c r="DT20" s="8"/>
      <c r="DU20" s="8"/>
      <c r="DV20" s="8"/>
      <c r="DW20" s="8"/>
      <c r="EZ20" s="5"/>
      <c r="FA20" s="103" t="str">
        <f>IF(DH33=FB20,"","CONNECTICUT")</f>
        <v>CONNECTICUT</v>
      </c>
      <c r="FB20" s="105" t="s">
        <v>16</v>
      </c>
      <c r="FF20" s="5"/>
      <c r="GH20" t="str">
        <f>IF($S$44=$EP$2,1,"")</f>
        <v/>
      </c>
    </row>
    <row r="21" spans="2:190" ht="12" customHeight="1">
      <c r="B21" s="9"/>
      <c r="C21" s="9"/>
      <c r="D21" s="9"/>
      <c r="E21" s="9"/>
      <c r="F21" s="9"/>
      <c r="G21" s="9"/>
      <c r="H21" s="15"/>
      <c r="I21" s="99" t="s">
        <v>108</v>
      </c>
      <c r="J21" s="14"/>
      <c r="K21" s="14"/>
      <c r="L21" s="14"/>
      <c r="M21" s="14"/>
      <c r="N21" s="14"/>
      <c r="O21" s="14"/>
      <c r="P21" s="14"/>
      <c r="Q21" s="14"/>
      <c r="R21" s="14"/>
      <c r="S21" s="132">
        <f>SUM($GH$1:$GH$60)</f>
        <v>0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5"/>
      <c r="DM21" s="16"/>
      <c r="DN21" s="16"/>
      <c r="DO21" s="16"/>
      <c r="DP21" s="4"/>
      <c r="DQ21" s="4"/>
      <c r="DR21" s="4"/>
      <c r="DS21" s="4"/>
      <c r="DT21" s="8"/>
      <c r="DU21" s="8"/>
      <c r="DV21" s="8"/>
      <c r="DW21" s="8"/>
      <c r="EZ21" s="5"/>
      <c r="FA21" s="103" t="str">
        <f>IF(AY26=FB21,"","DAKOTA NORD")</f>
        <v>DAKOTA NORD</v>
      </c>
      <c r="FB21" s="105" t="s">
        <v>4</v>
      </c>
      <c r="FF21" s="5"/>
      <c r="GH21" t="str">
        <f>IF($AC$45=$EP$3,1,"")</f>
        <v/>
      </c>
    </row>
    <row r="22" spans="2:190" ht="12" customHeight="1">
      <c r="B22" s="9"/>
      <c r="C22" s="9"/>
      <c r="D22" s="9"/>
      <c r="E22" s="9"/>
      <c r="F22" s="9"/>
      <c r="G22" s="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5"/>
      <c r="DM22" s="16"/>
      <c r="DN22" s="107"/>
      <c r="DO22" s="16"/>
      <c r="DP22" s="4"/>
      <c r="DQ22" s="4"/>
      <c r="DR22" s="4"/>
      <c r="DS22" s="4"/>
      <c r="DT22" s="15"/>
      <c r="DU22" s="8"/>
      <c r="DV22" s="8"/>
      <c r="DW22" s="8"/>
      <c r="EZ22" s="5"/>
      <c r="FA22" s="103" t="str">
        <f>IF(AY33=FB22,"","DAKOTA SUD")</f>
        <v>DAKOTA SUD</v>
      </c>
      <c r="FB22" s="105" t="s">
        <v>30</v>
      </c>
      <c r="FF22" s="5"/>
      <c r="GH22" t="str">
        <f>IF($AN$45=$EP$4,1,"")</f>
        <v/>
      </c>
    </row>
    <row r="23" spans="2:190" ht="12" customHeight="1">
      <c r="B23" s="9"/>
      <c r="C23" s="9"/>
      <c r="D23" s="9"/>
      <c r="E23" s="9"/>
      <c r="F23" s="9"/>
      <c r="G23" s="9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93" t="s">
        <v>97</v>
      </c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8"/>
      <c r="DM23" s="16"/>
      <c r="DN23" s="16"/>
      <c r="DO23" s="16"/>
      <c r="DP23" s="4"/>
      <c r="DQ23" s="4"/>
      <c r="DR23" s="15"/>
      <c r="DS23" s="15"/>
      <c r="DT23" s="15"/>
      <c r="DU23" s="15"/>
      <c r="DV23" s="8"/>
      <c r="DW23" s="8"/>
      <c r="EZ23" s="5"/>
      <c r="FA23" s="103" t="str">
        <f>IF(DF42=FB23,"","DELAWARE")</f>
        <v>DELAWARE</v>
      </c>
      <c r="FB23" s="105" t="s">
        <v>14</v>
      </c>
      <c r="FF23" s="5"/>
      <c r="GH23" t="str">
        <f>IF($BA$40=$EP$7,1,"")</f>
        <v/>
      </c>
    </row>
    <row r="24" spans="2:190" ht="12" customHeight="1">
      <c r="B24" s="8"/>
      <c r="C24" s="8"/>
      <c r="D24" s="8"/>
      <c r="E24" s="8"/>
      <c r="F24" s="8"/>
      <c r="G24" s="8"/>
      <c r="H24" s="15"/>
      <c r="I24" s="15"/>
      <c r="J24" s="15"/>
      <c r="K24" s="19"/>
      <c r="L24" s="14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3"/>
      <c r="BJ24" s="23"/>
      <c r="BK24" s="23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8"/>
      <c r="DG24" s="108"/>
      <c r="DH24" s="38"/>
      <c r="DI24" s="38"/>
      <c r="DJ24" s="38"/>
      <c r="DK24" s="38"/>
      <c r="DL24" s="18"/>
      <c r="DM24" s="16"/>
      <c r="DN24" s="150" t="str">
        <f>IF(DN22=$ET$13,$EU$13,"")</f>
        <v/>
      </c>
      <c r="DO24" s="16"/>
      <c r="DP24" s="4"/>
      <c r="DQ24" s="15"/>
      <c r="DR24" s="15"/>
      <c r="DS24" s="15"/>
      <c r="DT24" s="15"/>
      <c r="DU24" s="8"/>
      <c r="DV24" s="8"/>
      <c r="DW24" s="8"/>
      <c r="EZ24" s="5"/>
      <c r="FA24" s="103" t="str">
        <f>IF(CR70=FB24,"","FLORIDA")</f>
        <v>FLORIDA</v>
      </c>
      <c r="FB24" s="105" t="s">
        <v>38</v>
      </c>
      <c r="FF24" s="5"/>
      <c r="GH24" t="str">
        <f>IF($BB$47=$EP$8,1,"")</f>
        <v/>
      </c>
    </row>
    <row r="25" spans="2:190" ht="12" customHeight="1">
      <c r="B25" s="8"/>
      <c r="C25" s="8"/>
      <c r="D25" s="8"/>
      <c r="E25" s="8"/>
      <c r="F25" s="8"/>
      <c r="G25" s="8"/>
      <c r="H25" s="15"/>
      <c r="I25" s="15"/>
      <c r="J25" s="15"/>
      <c r="K25" s="19"/>
      <c r="L25" s="14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/>
      <c r="X25" s="20"/>
      <c r="Y25" s="20"/>
      <c r="Z25" s="21"/>
      <c r="AA25" s="21"/>
      <c r="AB25" s="21"/>
      <c r="AC25" s="21"/>
      <c r="AD25" s="21"/>
      <c r="AE25" s="21"/>
      <c r="AF25" s="21"/>
      <c r="AG25" s="109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Y25" s="15"/>
      <c r="CZ25" s="15"/>
      <c r="DA25" s="15"/>
      <c r="DB25" s="15"/>
      <c r="DC25" s="15"/>
      <c r="DD25" s="15"/>
      <c r="DE25" s="18"/>
      <c r="DF25" s="18"/>
      <c r="DG25" s="38"/>
      <c r="DH25" s="82"/>
      <c r="DI25" s="38"/>
      <c r="DJ25" s="38"/>
      <c r="DK25" s="18"/>
      <c r="DL25" s="110"/>
      <c r="DM25" s="16"/>
      <c r="DN25" s="16"/>
      <c r="DO25" s="16"/>
      <c r="DP25" s="4"/>
      <c r="DQ25" s="15"/>
      <c r="DR25" s="15"/>
      <c r="DS25" s="15"/>
      <c r="DT25" s="8"/>
      <c r="DU25" s="8"/>
      <c r="DV25" s="8"/>
      <c r="DW25" s="8"/>
      <c r="EZ25" s="5"/>
      <c r="FA25" s="103" t="str">
        <f>IF(CN62=FB25,"","GEORGIA")</f>
        <v>GEORGIA</v>
      </c>
      <c r="FB25" s="105" t="s">
        <v>1</v>
      </c>
      <c r="FF25" s="5"/>
      <c r="GH25" t="str">
        <f>IF($BF$55=$EP$9,1,"")</f>
        <v/>
      </c>
    </row>
    <row r="26" spans="2:190" ht="12" customHeight="1">
      <c r="B26" s="8"/>
      <c r="C26" s="8"/>
      <c r="D26" s="8"/>
      <c r="E26" s="8"/>
      <c r="F26" s="8"/>
      <c r="G26" s="8"/>
      <c r="H26" s="15"/>
      <c r="I26" s="15"/>
      <c r="J26" s="15"/>
      <c r="K26" s="19"/>
      <c r="L26" s="55" t="str">
        <f>IF(M30="OLYMPIA","O","")</f>
        <v/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20"/>
      <c r="Y26" s="20"/>
      <c r="Z26" s="20"/>
      <c r="AA26" s="20"/>
      <c r="AB26" s="20"/>
      <c r="AC26" s="21"/>
      <c r="AD26" s="21"/>
      <c r="AE26" s="21"/>
      <c r="AF26" s="21"/>
      <c r="AG26" s="24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2"/>
      <c r="AV26" s="22"/>
      <c r="AW26" s="22"/>
      <c r="AX26" s="22"/>
      <c r="AY26" s="111"/>
      <c r="AZ26" s="22"/>
      <c r="BA26" s="22"/>
      <c r="BB26" s="22"/>
      <c r="BC26" s="22"/>
      <c r="BD26" s="22"/>
      <c r="BE26" s="22"/>
      <c r="BF26" s="22"/>
      <c r="BG26" s="22"/>
      <c r="BH26" s="22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15"/>
      <c r="BT26" s="15"/>
      <c r="BU26" s="15"/>
      <c r="BV26" s="15"/>
      <c r="BW26" s="15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8"/>
      <c r="DC26" s="18"/>
      <c r="DD26" s="18"/>
      <c r="DE26" s="18"/>
      <c r="DF26" s="18"/>
      <c r="DG26" s="147" t="str">
        <f>IF(DG24=$ET$15,$EU$15,"")</f>
        <v/>
      </c>
      <c r="DH26" s="38"/>
      <c r="DI26" s="68"/>
      <c r="DJ26" s="38"/>
      <c r="DK26" s="69"/>
      <c r="DL26" s="18"/>
      <c r="DM26" s="16"/>
      <c r="DN26" s="16"/>
      <c r="DO26" s="15"/>
      <c r="DP26" s="15"/>
      <c r="DQ26" s="15"/>
      <c r="DR26" s="8"/>
      <c r="DS26" s="8"/>
      <c r="DT26" s="8"/>
      <c r="DU26" s="8"/>
      <c r="DV26" s="8"/>
      <c r="DW26" s="8"/>
      <c r="EZ26" s="5"/>
      <c r="FA26" s="103" t="str">
        <f>IF(Q77=FB26,"","HONOLULU")</f>
        <v>HONOLULU</v>
      </c>
      <c r="FB26" s="105" t="s">
        <v>105</v>
      </c>
      <c r="FF26" s="5"/>
      <c r="GH26" t="str">
        <f>IF($BK$39=$EP$11,1,"")</f>
        <v/>
      </c>
    </row>
    <row r="27" spans="2:190" ht="12" customHeight="1">
      <c r="B27" s="8"/>
      <c r="C27" s="8"/>
      <c r="D27" s="8"/>
      <c r="E27" s="8"/>
      <c r="F27" s="8"/>
      <c r="G27" s="8"/>
      <c r="H27" s="15"/>
      <c r="I27" s="15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/>
      <c r="X27" s="20"/>
      <c r="Y27" s="20"/>
      <c r="Z27" s="20"/>
      <c r="AA27" s="20"/>
      <c r="AB27" s="20"/>
      <c r="AC27" s="21"/>
      <c r="AD27" s="21"/>
      <c r="AE27" s="21"/>
      <c r="AF27" s="21"/>
      <c r="AG27" s="141" t="str">
        <f>IF(AG25=$EL$14,$EM$14,"")</f>
        <v/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3"/>
      <c r="BJ27" s="23"/>
      <c r="BK27" s="112"/>
      <c r="BL27" s="23"/>
      <c r="BM27" s="23"/>
      <c r="BN27" s="23"/>
      <c r="BO27" s="23"/>
      <c r="BP27" s="23"/>
      <c r="BQ27" s="23"/>
      <c r="BR27" s="15"/>
      <c r="BS27" s="15"/>
      <c r="BT27" s="15"/>
      <c r="BU27" s="19"/>
      <c r="BV27" s="19"/>
      <c r="BW27" s="19"/>
      <c r="BX27" s="19"/>
      <c r="BY27" s="19"/>
      <c r="BZ27" s="19"/>
      <c r="CA27" s="19"/>
      <c r="CB27" s="19"/>
      <c r="CC27" s="19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8"/>
      <c r="DB27" s="18"/>
      <c r="DC27" s="18"/>
      <c r="DD27" s="18"/>
      <c r="DE27" s="18"/>
      <c r="DF27" s="18"/>
      <c r="DG27" s="41" t="str">
        <f>IF(DG25=$ET$15,$EU$15,"")</f>
        <v/>
      </c>
      <c r="DH27" s="41"/>
      <c r="DI27" s="68" t="str">
        <f>IF(DG26=EU15,"O","")</f>
        <v/>
      </c>
      <c r="DJ27" s="18"/>
      <c r="DK27" s="18"/>
      <c r="DL27" s="151" t="str">
        <f>IF(DL25=$ET$14,$EU$14,"")</f>
        <v/>
      </c>
      <c r="DM27" s="16"/>
      <c r="DN27" s="16"/>
      <c r="DO27" s="15"/>
      <c r="DP27" s="8"/>
      <c r="DQ27" s="8"/>
      <c r="DR27" s="8"/>
      <c r="DS27" s="8"/>
      <c r="DT27" s="8"/>
      <c r="DU27" s="8"/>
      <c r="DV27" s="8"/>
      <c r="DW27" s="8"/>
      <c r="EZ27" s="5"/>
      <c r="FA27" s="103" t="str">
        <f>IF(Y33=FB27,"","IDAHO")</f>
        <v>IDAHO</v>
      </c>
      <c r="FB27" s="105" t="s">
        <v>5</v>
      </c>
      <c r="FF27" s="5"/>
      <c r="GH27" t="str">
        <f>IF($BO$46=$EP$12,1,"")</f>
        <v/>
      </c>
    </row>
    <row r="28" spans="2:190" ht="12" customHeight="1">
      <c r="B28" s="8"/>
      <c r="C28" s="8"/>
      <c r="D28" s="8"/>
      <c r="E28" s="8"/>
      <c r="F28" s="8"/>
      <c r="G28" s="8"/>
      <c r="H28" s="15"/>
      <c r="I28" s="15"/>
      <c r="J28" s="19"/>
      <c r="K28" s="19"/>
      <c r="L28" s="19"/>
      <c r="M28" s="113"/>
      <c r="N28" s="26"/>
      <c r="O28" s="26"/>
      <c r="P28" s="26"/>
      <c r="Q28" s="26"/>
      <c r="R28" s="19"/>
      <c r="S28" s="19"/>
      <c r="T28" s="19"/>
      <c r="U28" s="19"/>
      <c r="V28" s="19"/>
      <c r="W28" s="20"/>
      <c r="X28" s="20"/>
      <c r="Y28" s="20"/>
      <c r="Z28" s="20"/>
      <c r="AA28" s="20"/>
      <c r="AB28" s="20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2"/>
      <c r="AV28" s="22"/>
      <c r="AW28" s="22"/>
      <c r="AX28" s="22"/>
      <c r="AY28" s="144" t="str">
        <f>IF(AY26=$EP$5,$EQ$5,"")</f>
        <v/>
      </c>
      <c r="AZ28" s="22"/>
      <c r="BA28" s="22"/>
      <c r="BB28" s="22"/>
      <c r="BC28" s="22"/>
      <c r="BD28" s="22"/>
      <c r="BE28" s="22"/>
      <c r="BF28" s="22"/>
      <c r="BG28" s="22"/>
      <c r="BH28" s="22"/>
      <c r="BI28" s="23"/>
      <c r="BJ28" s="23"/>
      <c r="BK28" s="23"/>
      <c r="BL28" s="23"/>
      <c r="BM28" s="23"/>
      <c r="BN28" s="23"/>
      <c r="BO28" s="21"/>
      <c r="BP28" s="21"/>
      <c r="BQ28" s="21"/>
      <c r="BR28" s="21"/>
      <c r="BS28" s="21"/>
      <c r="BT28" s="19"/>
      <c r="BU28" s="19"/>
      <c r="BV28" s="19"/>
      <c r="BW28" s="19"/>
      <c r="BX28" s="19"/>
      <c r="BY28" s="15"/>
      <c r="BZ28" s="15"/>
      <c r="CA28" s="15"/>
      <c r="CB28" s="15"/>
      <c r="CC28" s="15"/>
      <c r="CD28" s="19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8"/>
      <c r="DB28" s="18"/>
      <c r="DC28" s="18"/>
      <c r="DD28" s="18"/>
      <c r="DE28" s="18"/>
      <c r="DF28" s="18"/>
      <c r="DG28" s="18"/>
      <c r="DH28" s="38"/>
      <c r="DI28" s="38"/>
      <c r="DJ28" s="18"/>
      <c r="DK28" s="28" t="str">
        <f>IF(DK26=$ET$14,$EU$14,"")</f>
        <v/>
      </c>
      <c r="DL28" s="70" t="str">
        <f>IF(DL27=EU14,"O","")</f>
        <v/>
      </c>
      <c r="DM28" s="16"/>
      <c r="DN28" s="15"/>
      <c r="DO28" s="15"/>
      <c r="DP28" s="8"/>
      <c r="DQ28" s="8"/>
      <c r="DR28" s="8"/>
      <c r="DS28" s="8"/>
      <c r="DT28" s="8"/>
      <c r="DU28" s="8"/>
      <c r="DV28" s="8"/>
      <c r="DW28" s="8"/>
      <c r="EZ28" s="5"/>
      <c r="FA28" s="103" t="str">
        <f>IF(BV42=FB28,"","ILLINOIS")</f>
        <v>ILLINOIS</v>
      </c>
      <c r="FB28" s="105" t="s">
        <v>37</v>
      </c>
      <c r="FF28" s="5"/>
      <c r="GH28" t="str">
        <f>IF($BP$56=$EP$13,1,"")</f>
        <v/>
      </c>
    </row>
    <row r="29" spans="2:190" ht="12" customHeight="1">
      <c r="B29" s="8"/>
      <c r="C29" s="8"/>
      <c r="D29" s="8"/>
      <c r="E29" s="8"/>
      <c r="F29" s="8"/>
      <c r="G29" s="8"/>
      <c r="H29" s="15"/>
      <c r="I29" s="15"/>
      <c r="J29" s="19"/>
      <c r="K29" s="19"/>
      <c r="L29" s="19"/>
      <c r="M29" s="19"/>
      <c r="N29" s="29"/>
      <c r="O29" s="19"/>
      <c r="P29" s="19"/>
      <c r="Q29" s="19"/>
      <c r="R29" s="19"/>
      <c r="S29" s="19"/>
      <c r="T29" s="19"/>
      <c r="U29" s="19"/>
      <c r="V29" s="19"/>
      <c r="W29" s="20"/>
      <c r="X29" s="20"/>
      <c r="Y29" s="20"/>
      <c r="Z29" s="20"/>
      <c r="AA29" s="20"/>
      <c r="AB29" s="20"/>
      <c r="AC29" s="20"/>
      <c r="AD29" s="21"/>
      <c r="AE29" s="59" t="str">
        <f>IF(AG27="HELENA","O","")</f>
        <v/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2"/>
      <c r="AV29" s="22"/>
      <c r="AW29" s="22"/>
      <c r="AX29" s="22"/>
      <c r="AY29" s="22"/>
      <c r="AZ29" s="22"/>
      <c r="BA29" s="66" t="str">
        <f>IF(AY28=EQ5,"O","")</f>
        <v/>
      </c>
      <c r="BB29" s="22"/>
      <c r="BC29" s="22"/>
      <c r="BD29" s="22"/>
      <c r="BE29" s="22"/>
      <c r="BF29" s="22"/>
      <c r="BG29" s="22"/>
      <c r="BH29" s="22"/>
      <c r="BI29" s="23"/>
      <c r="BJ29" s="23"/>
      <c r="BK29" s="30" t="str">
        <f>IF(BK27=$EP$10,$EQ$10,"")</f>
        <v/>
      </c>
      <c r="BL29" s="23"/>
      <c r="BM29" s="23"/>
      <c r="BN29" s="23"/>
      <c r="BO29" s="21"/>
      <c r="BP29" s="21"/>
      <c r="BQ29" s="21"/>
      <c r="BR29" s="21"/>
      <c r="BS29" s="21"/>
      <c r="BT29" s="21"/>
      <c r="BU29" s="19"/>
      <c r="BV29" s="19"/>
      <c r="BW29" s="26"/>
      <c r="BX29" s="15"/>
      <c r="BY29" s="15"/>
      <c r="BZ29" s="15"/>
      <c r="CA29" s="19"/>
      <c r="CB29" s="19"/>
      <c r="CC29" s="19"/>
      <c r="CD29" s="19"/>
      <c r="CE29" s="19"/>
      <c r="CF29" s="19"/>
      <c r="CG29" s="19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8"/>
      <c r="DB29" s="18"/>
      <c r="DC29" s="18"/>
      <c r="DD29" s="18"/>
      <c r="DE29" s="18"/>
      <c r="DF29" s="18"/>
      <c r="DG29" s="18"/>
      <c r="DH29" s="31"/>
      <c r="DI29" s="114"/>
      <c r="DJ29" s="31"/>
      <c r="DK29" s="31"/>
      <c r="DL29" s="31"/>
      <c r="DM29" s="15"/>
      <c r="DN29" s="15"/>
      <c r="DO29" s="15"/>
      <c r="DP29" s="8"/>
      <c r="DQ29" s="8"/>
      <c r="DR29" s="8"/>
      <c r="DS29" s="8"/>
      <c r="DT29" s="8"/>
      <c r="DU29" s="8"/>
      <c r="DV29" s="8"/>
      <c r="DW29" s="8"/>
      <c r="EZ29" s="5"/>
      <c r="FA29" s="103" t="str">
        <f>IF(CB39=FB29,"","INDIANA")</f>
        <v>INDIANA</v>
      </c>
      <c r="FB29" s="105" t="s">
        <v>19</v>
      </c>
      <c r="FF29" s="5"/>
      <c r="GH29" t="str">
        <f>IF($BQ$30=$EP$14,1,"")</f>
        <v/>
      </c>
    </row>
    <row r="30" spans="2:190" ht="12" customHeight="1">
      <c r="B30" s="8"/>
      <c r="C30" s="8"/>
      <c r="D30" s="8"/>
      <c r="E30" s="8"/>
      <c r="F30" s="8"/>
      <c r="G30" s="8"/>
      <c r="H30" s="15"/>
      <c r="I30" s="15"/>
      <c r="J30" s="19"/>
      <c r="K30" s="19"/>
      <c r="L30" s="19"/>
      <c r="M30" s="135" t="str">
        <f>IF(M28=$EL$1,$EM$1,"")</f>
        <v/>
      </c>
      <c r="N30" s="32"/>
      <c r="O30" s="32"/>
      <c r="P30" s="32"/>
      <c r="Q30" s="32"/>
      <c r="R30" s="32"/>
      <c r="S30" s="32"/>
      <c r="T30" s="19"/>
      <c r="U30" s="19"/>
      <c r="V30" s="19"/>
      <c r="W30" s="20"/>
      <c r="X30" s="20"/>
      <c r="Y30" s="20"/>
      <c r="Z30" s="20"/>
      <c r="AA30" s="20"/>
      <c r="AB30" s="20"/>
      <c r="AC30" s="20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3"/>
      <c r="BJ30" s="23"/>
      <c r="BK30" s="23"/>
      <c r="BL30" s="23"/>
      <c r="BM30" s="23"/>
      <c r="BN30" s="23"/>
      <c r="BO30" s="21"/>
      <c r="BP30" s="21"/>
      <c r="BQ30" s="109"/>
      <c r="BR30" s="21"/>
      <c r="BS30" s="21"/>
      <c r="BT30" s="21"/>
      <c r="BU30" s="24"/>
      <c r="BV30" s="24"/>
      <c r="BW30" s="24"/>
      <c r="BX30" s="24"/>
      <c r="BY30" s="15"/>
      <c r="BZ30" s="15"/>
      <c r="CA30" s="19"/>
      <c r="CB30" s="19"/>
      <c r="CC30" s="19"/>
      <c r="CD30" s="19"/>
      <c r="CE30" s="19"/>
      <c r="CF30" s="19"/>
      <c r="CG30" s="19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8"/>
      <c r="CY30" s="18"/>
      <c r="CZ30" s="18"/>
      <c r="DA30" s="69"/>
      <c r="DB30" s="18"/>
      <c r="DC30" s="18"/>
      <c r="DD30" s="18"/>
      <c r="DE30" s="18"/>
      <c r="DF30" s="70" t="str">
        <f>IF(DA33=EU6,"O","")</f>
        <v/>
      </c>
      <c r="DG30" s="18"/>
      <c r="DH30" s="31"/>
      <c r="DI30" s="31"/>
      <c r="DJ30" s="31"/>
      <c r="DK30" s="31"/>
      <c r="DL30" s="60" t="str">
        <f>IF(DI31=FB1,"O","")</f>
        <v/>
      </c>
      <c r="DM30" s="15"/>
      <c r="DN30" s="31"/>
      <c r="DO30" s="15"/>
      <c r="DP30" s="8"/>
      <c r="DQ30" s="8"/>
      <c r="DR30" s="8"/>
      <c r="DS30" s="8"/>
      <c r="DT30" s="8"/>
      <c r="DU30" s="8"/>
      <c r="DV30" s="8"/>
      <c r="DW30" s="8"/>
      <c r="EZ30" s="5"/>
      <c r="FA30" s="103" t="str">
        <f>IF(BK39=FB30,"","IOWA")</f>
        <v>IOWA</v>
      </c>
      <c r="FB30" s="105" t="s">
        <v>13</v>
      </c>
      <c r="FF30" s="5"/>
      <c r="GH30" t="str">
        <f>IF($BV$42=$EP$15,1,"")</f>
        <v/>
      </c>
    </row>
    <row r="31" spans="2:190" ht="12" customHeight="1">
      <c r="B31" s="8"/>
      <c r="C31" s="8"/>
      <c r="D31" s="8"/>
      <c r="E31" s="8"/>
      <c r="F31" s="8"/>
      <c r="G31" s="8"/>
      <c r="H31" s="15"/>
      <c r="I31" s="15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0"/>
      <c r="X31" s="20"/>
      <c r="Y31" s="20"/>
      <c r="Z31" s="20"/>
      <c r="AA31" s="20"/>
      <c r="AB31" s="20"/>
      <c r="AC31" s="20"/>
      <c r="AD31" s="20"/>
      <c r="AE31" s="21"/>
      <c r="AF31" s="21"/>
      <c r="AG31" s="21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88" t="s">
        <v>101</v>
      </c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3"/>
      <c r="BJ31" s="23"/>
      <c r="BK31" s="23"/>
      <c r="BL31" s="23"/>
      <c r="BM31" s="23"/>
      <c r="BN31" s="23"/>
      <c r="BO31" s="21"/>
      <c r="BP31" s="21"/>
      <c r="BQ31" s="24"/>
      <c r="BR31" s="21"/>
      <c r="BS31" s="21"/>
      <c r="BT31" s="21"/>
      <c r="BU31" s="21"/>
      <c r="BV31" s="21"/>
      <c r="BW31" s="21"/>
      <c r="BX31" s="24"/>
      <c r="BY31" s="15"/>
      <c r="BZ31" s="15"/>
      <c r="CA31" s="19"/>
      <c r="CB31" s="19"/>
      <c r="CC31" s="19"/>
      <c r="CD31" s="19"/>
      <c r="CE31" s="19"/>
      <c r="CF31" s="19"/>
      <c r="CG31" s="15"/>
      <c r="CH31" s="19"/>
      <c r="CI31" s="15"/>
      <c r="CJ31" s="15"/>
      <c r="CK31" s="15"/>
      <c r="CL31" s="15"/>
      <c r="CM31" s="15"/>
      <c r="CN31" s="15"/>
      <c r="CO31" s="15"/>
      <c r="CP31" s="93" t="s">
        <v>96</v>
      </c>
      <c r="CQ31" s="15"/>
      <c r="CR31" s="15"/>
      <c r="CS31" s="15"/>
      <c r="CT31" s="15"/>
      <c r="CU31" s="15"/>
      <c r="CV31" s="15"/>
      <c r="CW31" s="18"/>
      <c r="CX31" s="18"/>
      <c r="CY31" s="18"/>
      <c r="CZ31" s="18"/>
      <c r="DA31" s="110"/>
      <c r="DB31" s="18"/>
      <c r="DC31" s="18"/>
      <c r="DD31" s="18"/>
      <c r="DE31" s="18"/>
      <c r="DF31" s="18"/>
      <c r="DG31" s="18"/>
      <c r="DH31" s="31"/>
      <c r="DI31" s="34" t="str">
        <f>IF(DI29=$FA$1,$FB$1,"")</f>
        <v/>
      </c>
      <c r="DJ31" s="31"/>
      <c r="DK31" s="31"/>
      <c r="DL31" s="31"/>
      <c r="DM31" s="31"/>
      <c r="DN31" s="15"/>
      <c r="DO31" s="15"/>
      <c r="DP31" s="8"/>
      <c r="DQ31" s="8"/>
      <c r="DR31" s="8"/>
      <c r="DS31" s="8"/>
      <c r="DT31" s="8"/>
      <c r="DU31" s="8"/>
      <c r="DV31" s="8"/>
      <c r="DW31" s="8"/>
      <c r="EZ31" s="5"/>
      <c r="FA31" s="103" t="str">
        <f>IF(BB47=FB31,"","KANSAS")</f>
        <v>KANSAS</v>
      </c>
      <c r="FB31" s="105" t="s">
        <v>39</v>
      </c>
      <c r="FF31" s="5"/>
      <c r="GH31" t="str">
        <f>IF($CB$32=$ET$1,1,"")</f>
        <v/>
      </c>
    </row>
    <row r="32" spans="2:190" ht="12" customHeight="1">
      <c r="B32" s="8"/>
      <c r="C32" s="8"/>
      <c r="D32" s="8"/>
      <c r="E32" s="8"/>
      <c r="F32" s="8"/>
      <c r="G32" s="8"/>
      <c r="H32" s="15"/>
      <c r="I32" s="15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23"/>
      <c r="BJ32" s="23"/>
      <c r="BK32" s="23"/>
      <c r="BL32" s="23"/>
      <c r="BM32" s="23"/>
      <c r="BN32" s="62" t="str">
        <f>IF(BK29=EQ10,"O","")</f>
        <v/>
      </c>
      <c r="BO32" s="21"/>
      <c r="BP32" s="21"/>
      <c r="BQ32" s="25" t="str">
        <f>IF(BQ30=$EP$14,$EQ$14,"")</f>
        <v/>
      </c>
      <c r="BR32" s="21"/>
      <c r="BS32" s="21"/>
      <c r="BT32" s="21"/>
      <c r="BU32" s="21"/>
      <c r="BV32" s="21"/>
      <c r="BW32" s="21"/>
      <c r="BX32" s="15"/>
      <c r="BY32" s="15"/>
      <c r="BZ32" s="15"/>
      <c r="CA32" s="19"/>
      <c r="CB32" s="113"/>
      <c r="CC32" s="19"/>
      <c r="CD32" s="19"/>
      <c r="CE32" s="19"/>
      <c r="CF32" s="19"/>
      <c r="CG32" s="19"/>
      <c r="CH32" s="19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36"/>
      <c r="DI32" s="37"/>
      <c r="DJ32" s="37"/>
      <c r="DK32" s="71"/>
      <c r="DL32" s="108"/>
      <c r="DM32" s="15"/>
      <c r="DN32" s="15"/>
      <c r="DO32" s="15"/>
      <c r="DP32" s="8"/>
      <c r="DQ32" s="8"/>
      <c r="DR32" s="8"/>
      <c r="DS32" s="8"/>
      <c r="DT32" s="8"/>
      <c r="DU32" s="8"/>
      <c r="DV32" s="8"/>
      <c r="DW32" s="8"/>
      <c r="EZ32" s="5"/>
      <c r="FA32" s="103" t="str">
        <f>IF(CH47=FB32,"","KENTUCKY")</f>
        <v>KENTUCKY</v>
      </c>
      <c r="FB32" s="105" t="s">
        <v>15</v>
      </c>
      <c r="FF32" s="5"/>
      <c r="GH32" t="str">
        <f>IF($CB$39=$ET$2,1,"")</f>
        <v/>
      </c>
    </row>
    <row r="33" spans="2:190" ht="12" customHeight="1">
      <c r="B33" s="8"/>
      <c r="C33" s="8"/>
      <c r="D33" s="8"/>
      <c r="E33" s="8"/>
      <c r="F33" s="8"/>
      <c r="G33" s="8"/>
      <c r="H33" s="15"/>
      <c r="I33" s="15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20"/>
      <c r="X33" s="20"/>
      <c r="Y33" s="115"/>
      <c r="Z33" s="20"/>
      <c r="AA33" s="20"/>
      <c r="AB33" s="20"/>
      <c r="AC33" s="20"/>
      <c r="AD33" s="20"/>
      <c r="AE33" s="20"/>
      <c r="AF33" s="20"/>
      <c r="AG33" s="20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5"/>
      <c r="AV33" s="35"/>
      <c r="AW33" s="35"/>
      <c r="AX33" s="35"/>
      <c r="AY33" s="116"/>
      <c r="AZ33" s="35"/>
      <c r="BA33" s="35"/>
      <c r="BB33" s="35"/>
      <c r="BC33" s="35"/>
      <c r="BD33" s="35"/>
      <c r="BE33" s="35"/>
      <c r="BF33" s="35"/>
      <c r="BG33" s="35"/>
      <c r="BH33" s="35"/>
      <c r="BI33" s="23"/>
      <c r="BJ33" s="23"/>
      <c r="BK33" s="23"/>
      <c r="BL33" s="23"/>
      <c r="BM33" s="23"/>
      <c r="BN33" s="23"/>
      <c r="BO33" s="23"/>
      <c r="BP33" s="23"/>
      <c r="BQ33" s="21"/>
      <c r="BR33" s="21"/>
      <c r="BS33" s="21"/>
      <c r="BT33" s="21"/>
      <c r="BU33" s="21"/>
      <c r="BV33" s="21"/>
      <c r="BW33" s="21"/>
      <c r="BX33" s="15"/>
      <c r="BY33" s="15"/>
      <c r="BZ33" s="15"/>
      <c r="CA33" s="19"/>
      <c r="CB33" s="19"/>
      <c r="CC33" s="19"/>
      <c r="CD33" s="19"/>
      <c r="CE33" s="19"/>
      <c r="CF33" s="19"/>
      <c r="CG33" s="19"/>
      <c r="CH33" s="19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8"/>
      <c r="CV33" s="18"/>
      <c r="CW33" s="18"/>
      <c r="CX33" s="151" t="str">
        <f>IF(DA31=$ET$6,$EU$6,"")</f>
        <v/>
      </c>
      <c r="CY33" s="18"/>
      <c r="CZ33" s="18"/>
      <c r="DA33" s="28"/>
      <c r="DB33" s="18"/>
      <c r="DC33" s="18"/>
      <c r="DD33" s="18"/>
      <c r="DE33" s="18"/>
      <c r="DF33" s="18"/>
      <c r="DG33" s="18"/>
      <c r="DH33" s="117"/>
      <c r="DI33" s="37"/>
      <c r="DJ33" s="37"/>
      <c r="DK33" s="38"/>
      <c r="DL33" s="38"/>
      <c r="DM33" s="15"/>
      <c r="DN33" s="15"/>
      <c r="DO33" s="15"/>
      <c r="DP33" s="8"/>
      <c r="DQ33" s="8"/>
      <c r="DR33" s="8"/>
      <c r="DS33" s="8"/>
      <c r="DT33" s="8"/>
      <c r="DU33" s="8"/>
      <c r="DV33" s="8"/>
      <c r="DW33" s="8"/>
      <c r="EZ33" s="5"/>
      <c r="FA33" s="103" t="str">
        <f>IF(BQ66=FB33,"","LOUISIANA")</f>
        <v>LOUISIANA</v>
      </c>
      <c r="FB33" s="105" t="s">
        <v>48</v>
      </c>
      <c r="FF33" s="5"/>
      <c r="GH33" t="str">
        <f>IF($CH$47=$ET$3,1,"")</f>
        <v/>
      </c>
    </row>
    <row r="34" spans="2:190" ht="9.75" customHeight="1">
      <c r="B34" s="8"/>
      <c r="C34" s="8"/>
      <c r="D34" s="8"/>
      <c r="E34" s="8"/>
      <c r="F34" s="8"/>
      <c r="G34" s="8"/>
      <c r="H34" s="15"/>
      <c r="I34" s="15"/>
      <c r="J34" s="39"/>
      <c r="K34" s="57" t="str">
        <f>IF(M37="SALEM","O","")</f>
        <v/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33"/>
      <c r="AI34" s="33"/>
      <c r="AJ34" s="118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23"/>
      <c r="BJ34" s="23"/>
      <c r="BK34" s="23"/>
      <c r="BL34" s="23"/>
      <c r="BM34" s="23"/>
      <c r="BN34" s="23"/>
      <c r="BO34" s="23"/>
      <c r="BP34" s="23"/>
      <c r="BQ34" s="23"/>
      <c r="BR34" s="21"/>
      <c r="BS34" s="21"/>
      <c r="BT34" s="21"/>
      <c r="BU34" s="21"/>
      <c r="BV34" s="21"/>
      <c r="BW34" s="21"/>
      <c r="BX34" s="15"/>
      <c r="BY34" s="15"/>
      <c r="BZ34" s="15"/>
      <c r="CA34" s="19"/>
      <c r="CB34" s="32" t="str">
        <f>IF(CB32=$ET$1,$EU$1,"")</f>
        <v/>
      </c>
      <c r="CC34" s="19"/>
      <c r="CD34" s="19"/>
      <c r="CE34" s="19"/>
      <c r="CF34" s="19"/>
      <c r="CG34" s="19"/>
      <c r="CH34" s="19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40"/>
      <c r="CU34" s="40"/>
      <c r="CV34" s="40"/>
      <c r="CW34" s="40"/>
      <c r="CX34" s="40"/>
      <c r="CY34" s="40"/>
      <c r="CZ34" s="40"/>
      <c r="DA34" s="40"/>
      <c r="DB34" s="40"/>
      <c r="DC34" s="18"/>
      <c r="DD34" s="18"/>
      <c r="DE34" s="18"/>
      <c r="DF34" s="18"/>
      <c r="DG34" s="18"/>
      <c r="DH34" s="37"/>
      <c r="DI34" s="72"/>
      <c r="DJ34" s="37"/>
      <c r="DK34" s="41" t="str">
        <f>IF(DK32=$FA$3,$FB$3,"")</f>
        <v/>
      </c>
      <c r="DL34" s="41" t="str">
        <f>IF(DL32=$FA$3,$FB$3,"")</f>
        <v/>
      </c>
      <c r="DM34" s="15"/>
      <c r="DN34" s="15"/>
      <c r="DO34" s="15"/>
      <c r="DP34" s="8"/>
      <c r="DQ34" s="8"/>
      <c r="DR34" s="8"/>
      <c r="DS34" s="8"/>
      <c r="DT34" s="8"/>
      <c r="DU34" s="8"/>
      <c r="DV34" s="8"/>
      <c r="DW34" s="8"/>
      <c r="EZ34" s="5"/>
      <c r="FA34" s="103" t="str">
        <f>IF(DN22=FB34,"","MAINE")</f>
        <v>MAINE</v>
      </c>
      <c r="FB34" s="105" t="s">
        <v>2</v>
      </c>
      <c r="FF34" s="5"/>
      <c r="GH34" t="str">
        <f>IF($CH$52=$ET$4,1,"")</f>
        <v/>
      </c>
    </row>
    <row r="35" spans="2:190" ht="12" customHeight="1">
      <c r="B35" s="8"/>
      <c r="C35" s="8"/>
      <c r="D35" s="8"/>
      <c r="E35" s="8"/>
      <c r="F35" s="8"/>
      <c r="G35" s="8"/>
      <c r="H35" s="15"/>
      <c r="I35" s="39"/>
      <c r="J35" s="39"/>
      <c r="K35" s="39"/>
      <c r="L35" s="39"/>
      <c r="M35" s="119"/>
      <c r="N35" s="39"/>
      <c r="O35" s="39"/>
      <c r="P35" s="39"/>
      <c r="Q35" s="39"/>
      <c r="R35" s="39"/>
      <c r="S35" s="39"/>
      <c r="T35" s="39"/>
      <c r="U35" s="39"/>
      <c r="V35" s="39"/>
      <c r="W35" s="20"/>
      <c r="X35" s="20"/>
      <c r="Y35" s="138" t="str">
        <f>IF(Y33=$EL$15,$EM$15,"")</f>
        <v/>
      </c>
      <c r="Z35" s="20"/>
      <c r="AA35" s="20"/>
      <c r="AB35" s="20"/>
      <c r="AC35" s="20"/>
      <c r="AD35" s="20"/>
      <c r="AE35" s="20"/>
      <c r="AF35" s="20"/>
      <c r="AG35" s="20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5"/>
      <c r="AV35" s="35"/>
      <c r="AW35" s="35"/>
      <c r="AX35" s="35"/>
      <c r="AY35" s="145" t="str">
        <f>IF(AY33=$EP$6,$EQ$6,"")</f>
        <v/>
      </c>
      <c r="AZ35" s="35"/>
      <c r="BA35" s="35"/>
      <c r="BB35" s="35"/>
      <c r="BC35" s="35"/>
      <c r="BD35" s="35"/>
      <c r="BE35" s="35"/>
      <c r="BF35" s="35"/>
      <c r="BG35" s="35"/>
      <c r="BH35" s="35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1"/>
      <c r="BT35" s="21"/>
      <c r="BU35" s="21"/>
      <c r="BV35" s="21"/>
      <c r="BW35" s="21"/>
      <c r="BX35" s="15"/>
      <c r="BY35" s="15"/>
      <c r="BZ35" s="15"/>
      <c r="CA35" s="19"/>
      <c r="CB35" s="32" t="str">
        <f>IF(CB33=$ET$1,$EU$1,"")</f>
        <v/>
      </c>
      <c r="CC35" s="19"/>
      <c r="CD35" s="55" t="str">
        <f>IF(CB34=EU1,"O","")</f>
        <v/>
      </c>
      <c r="CE35" s="19"/>
      <c r="CF35" s="19"/>
      <c r="CG35" s="19"/>
      <c r="CH35" s="19"/>
      <c r="CI35" s="15"/>
      <c r="CJ35" s="93" t="s">
        <v>95</v>
      </c>
      <c r="CK35" s="15"/>
      <c r="CL35" s="15"/>
      <c r="CM35" s="15"/>
      <c r="CN35" s="15"/>
      <c r="CO35" s="15"/>
      <c r="CP35" s="15"/>
      <c r="CQ35" s="15"/>
      <c r="CR35" s="40"/>
      <c r="CS35" s="40"/>
      <c r="CT35" s="120"/>
      <c r="CU35" s="40"/>
      <c r="CV35" s="40"/>
      <c r="CW35" s="40"/>
      <c r="CX35" s="40"/>
      <c r="CY35" s="40"/>
      <c r="CZ35" s="40"/>
      <c r="DA35" s="40"/>
      <c r="DB35" s="40"/>
      <c r="DC35" s="18"/>
      <c r="DD35" s="18"/>
      <c r="DE35" s="18"/>
      <c r="DF35" s="18"/>
      <c r="DG35" s="18"/>
      <c r="DH35" s="43" t="str">
        <f>IF(DH33=$FA$2,$FB$2,"")</f>
        <v/>
      </c>
      <c r="DI35" s="15"/>
      <c r="DJ35" s="15"/>
      <c r="DK35" s="15"/>
      <c r="DL35" s="15"/>
      <c r="DM35" s="15"/>
      <c r="DN35" s="15"/>
      <c r="DO35" s="15"/>
      <c r="DP35" s="8"/>
      <c r="DQ35" s="8"/>
      <c r="EZ35" s="5"/>
      <c r="FA35" s="103" t="str">
        <f>IF(CZ41=FB35,"","MARYLAND")</f>
        <v>MARYLAND</v>
      </c>
      <c r="FB35" s="105" t="s">
        <v>0</v>
      </c>
      <c r="FF35" s="5"/>
      <c r="GH35" t="str">
        <f>IF($CJ$39=$ET$5,1,"")</f>
        <v/>
      </c>
    </row>
    <row r="36" spans="2:190" ht="12" customHeight="1">
      <c r="B36" s="8"/>
      <c r="C36" s="8"/>
      <c r="D36" s="8"/>
      <c r="E36" s="8"/>
      <c r="F36" s="8"/>
      <c r="G36" s="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33"/>
      <c r="AI36" s="33"/>
      <c r="AJ36" s="142" t="str">
        <f>IF(AJ34=$EP$1,$EQ$1,"")</f>
        <v/>
      </c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5"/>
      <c r="AV36" s="35"/>
      <c r="AW36" s="35"/>
      <c r="AX36" s="35"/>
      <c r="AY36" s="35"/>
      <c r="AZ36" s="35"/>
      <c r="BA36" s="67" t="str">
        <f>IF(AY35=EQ6,"O","")</f>
        <v/>
      </c>
      <c r="BB36" s="35"/>
      <c r="BC36" s="35"/>
      <c r="BD36" s="35"/>
      <c r="BE36" s="35"/>
      <c r="BF36" s="35"/>
      <c r="BG36" s="35"/>
      <c r="BH36" s="35"/>
      <c r="BI36" s="23"/>
      <c r="BJ36" s="23"/>
      <c r="BK36" s="89" t="s">
        <v>102</v>
      </c>
      <c r="BL36" s="23"/>
      <c r="BM36" s="23"/>
      <c r="BN36" s="23"/>
      <c r="BO36" s="23"/>
      <c r="BP36" s="23"/>
      <c r="BQ36" s="23"/>
      <c r="BR36" s="23"/>
      <c r="BS36" s="21"/>
      <c r="BT36" s="21"/>
      <c r="BU36" s="21"/>
      <c r="BV36" s="95" t="s">
        <v>94</v>
      </c>
      <c r="BW36" s="21"/>
      <c r="BX36" s="15"/>
      <c r="BY36" s="15"/>
      <c r="BZ36" s="15"/>
      <c r="CA36" s="15"/>
      <c r="CB36" s="19"/>
      <c r="CC36" s="19"/>
      <c r="CD36" s="19"/>
      <c r="CE36" s="19"/>
      <c r="CF36" s="19"/>
      <c r="CG36" s="19"/>
      <c r="CH36" s="19"/>
      <c r="CI36" s="15"/>
      <c r="CJ36" s="15"/>
      <c r="CK36" s="15"/>
      <c r="CL36" s="15"/>
      <c r="CM36" s="15"/>
      <c r="CN36" s="15"/>
      <c r="CO36" s="15"/>
      <c r="CP36" s="31"/>
      <c r="CQ36" s="31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18"/>
      <c r="DD36" s="18"/>
      <c r="DE36" s="18"/>
      <c r="DF36" s="18"/>
      <c r="DG36" s="15"/>
      <c r="DH36" s="15"/>
      <c r="DI36" s="18"/>
      <c r="DJ36" s="15"/>
      <c r="DK36" s="15"/>
      <c r="DL36" s="15"/>
      <c r="DM36" s="15"/>
      <c r="DN36" s="15"/>
      <c r="DO36" s="15"/>
      <c r="DP36" s="8"/>
      <c r="DQ36" s="8"/>
      <c r="EZ36" s="5"/>
      <c r="FA36" s="103" t="str">
        <f>IF(DI29=FB36,"","MASSACHUSETTS")</f>
        <v>MASSACHUSETTS</v>
      </c>
      <c r="FB36" s="105" t="s">
        <v>6</v>
      </c>
      <c r="FF36" s="5"/>
      <c r="GH36" t="str">
        <f>IF($DA$31=$ET$6,1,"")</f>
        <v/>
      </c>
    </row>
    <row r="37" spans="2:190" ht="12" customHeight="1">
      <c r="B37" s="8"/>
      <c r="C37" s="8"/>
      <c r="D37" s="8"/>
      <c r="E37" s="8"/>
      <c r="F37" s="8"/>
      <c r="G37" s="8"/>
      <c r="H37" s="39"/>
      <c r="I37" s="39"/>
      <c r="J37" s="39"/>
      <c r="K37" s="39"/>
      <c r="L37" s="39"/>
      <c r="M37" s="136" t="str">
        <f>IF(M35=$EL$2,$EM$2,"")</f>
        <v/>
      </c>
      <c r="N37" s="39"/>
      <c r="O37" s="39"/>
      <c r="P37" s="39"/>
      <c r="Q37" s="39"/>
      <c r="R37" s="39"/>
      <c r="S37" s="39"/>
      <c r="T37" s="39"/>
      <c r="U37" s="39"/>
      <c r="V37" s="39"/>
      <c r="W37" s="20"/>
      <c r="X37" s="58" t="str">
        <f>IF(Y35="BOISE","O","")</f>
        <v/>
      </c>
      <c r="Y37" s="20"/>
      <c r="Z37" s="20"/>
      <c r="AA37" s="20"/>
      <c r="AB37" s="20"/>
      <c r="AC37" s="20"/>
      <c r="AD37" s="20"/>
      <c r="AE37" s="20"/>
      <c r="AF37" s="20"/>
      <c r="AG37" s="20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1"/>
      <c r="BT37" s="21"/>
      <c r="BU37" s="59" t="str">
        <f>IF(BQ32="MADISON","O","")</f>
        <v/>
      </c>
      <c r="BV37" s="21"/>
      <c r="BW37" s="21"/>
      <c r="BX37" s="15"/>
      <c r="BY37" s="15"/>
      <c r="BZ37" s="15"/>
      <c r="CA37" s="15"/>
      <c r="CB37" s="19"/>
      <c r="CC37" s="19"/>
      <c r="CD37" s="19"/>
      <c r="CE37" s="19"/>
      <c r="CF37" s="19"/>
      <c r="CG37" s="19"/>
      <c r="CH37" s="19"/>
      <c r="CI37" s="15"/>
      <c r="CJ37" s="15"/>
      <c r="CK37" s="15"/>
      <c r="CL37" s="15"/>
      <c r="CM37" s="31"/>
      <c r="CN37" s="31"/>
      <c r="CO37" s="31"/>
      <c r="CP37" s="31"/>
      <c r="CQ37" s="31"/>
      <c r="CR37" s="40"/>
      <c r="CS37" s="40"/>
      <c r="CT37" s="152" t="str">
        <f>IF(CT35=$ET$7,$EU$7,"")</f>
        <v/>
      </c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111"/>
      <c r="DF37" s="18"/>
      <c r="DG37" s="15"/>
      <c r="DH37" s="18"/>
      <c r="DI37" s="15"/>
      <c r="DJ37" s="15"/>
      <c r="DK37" s="15"/>
      <c r="DL37" s="15"/>
      <c r="DM37" s="15"/>
      <c r="DN37" s="15"/>
      <c r="DO37" s="15"/>
      <c r="DP37" s="8"/>
      <c r="DQ37" s="8"/>
      <c r="FA37" s="103" t="str">
        <f>IF(CB32=FB37,"","MICHIGAN")</f>
        <v>MICHIGAN</v>
      </c>
      <c r="FB37" s="105" t="s">
        <v>22</v>
      </c>
      <c r="FF37" s="5"/>
      <c r="GH37" t="str">
        <f>IF($CT$35=$ET$7,1,"")</f>
        <v/>
      </c>
    </row>
    <row r="38" spans="2:190" ht="12" customHeight="1">
      <c r="B38" s="8"/>
      <c r="C38" s="8"/>
      <c r="D38" s="8"/>
      <c r="E38" s="8"/>
      <c r="F38" s="8"/>
      <c r="G38" s="2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24"/>
      <c r="BU38" s="24"/>
      <c r="BV38" s="24"/>
      <c r="BW38" s="24"/>
      <c r="BX38" s="15"/>
      <c r="BY38" s="15"/>
      <c r="BZ38" s="20"/>
      <c r="CA38" s="22"/>
      <c r="CB38" s="22"/>
      <c r="CC38" s="22"/>
      <c r="CD38" s="22"/>
      <c r="CE38" s="22"/>
      <c r="CF38" s="22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40"/>
      <c r="CS38" s="40"/>
      <c r="CT38" s="40"/>
      <c r="CU38" s="40"/>
      <c r="CV38" s="40"/>
      <c r="CW38" s="40"/>
      <c r="CX38" s="40"/>
      <c r="CY38" s="40"/>
      <c r="CZ38" s="40"/>
      <c r="DA38" s="75" t="str">
        <f>IF(CT37=EU7,"O","")</f>
        <v/>
      </c>
      <c r="DB38" s="40"/>
      <c r="DC38" s="40"/>
      <c r="DD38" s="40"/>
      <c r="DE38" s="74" t="str">
        <f>IF(DE39=FB4,"O","")</f>
        <v/>
      </c>
      <c r="DF38" s="22"/>
      <c r="DG38" s="18"/>
      <c r="DH38" s="15"/>
      <c r="DI38" s="15"/>
      <c r="DJ38" s="15"/>
      <c r="DK38" s="15"/>
      <c r="DL38" s="15"/>
      <c r="DM38" s="15"/>
      <c r="DN38" s="15"/>
      <c r="DO38" s="15"/>
      <c r="DP38" s="8"/>
      <c r="DQ38" s="8"/>
      <c r="FA38" s="103" t="str">
        <f>IF(BK27=FB38,"","MINNESOTA")</f>
        <v>MINNESOTA</v>
      </c>
      <c r="FB38" s="105" t="s">
        <v>47</v>
      </c>
      <c r="FF38" s="5"/>
      <c r="GH38" t="str">
        <f>IF($Q$73=$EU$8,1,"")</f>
        <v/>
      </c>
    </row>
    <row r="39" spans="2:190" ht="12" customHeight="1">
      <c r="B39" s="8"/>
      <c r="C39" s="8"/>
      <c r="D39" s="8"/>
      <c r="E39" s="8"/>
      <c r="F39" s="8"/>
      <c r="G39" s="2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19"/>
      <c r="BJ39" s="19"/>
      <c r="BK39" s="113"/>
      <c r="BL39" s="19"/>
      <c r="BM39" s="19"/>
      <c r="BN39" s="19"/>
      <c r="BO39" s="19"/>
      <c r="BP39" s="19"/>
      <c r="BQ39" s="19"/>
      <c r="BR39" s="19"/>
      <c r="BS39" s="19"/>
      <c r="BT39" s="19"/>
      <c r="BU39" s="20"/>
      <c r="BV39" s="20"/>
      <c r="BW39" s="20"/>
      <c r="BX39" s="20"/>
      <c r="BY39" s="20"/>
      <c r="BZ39" s="20"/>
      <c r="CA39" s="22"/>
      <c r="CB39" s="111"/>
      <c r="CC39" s="22"/>
      <c r="CD39" s="22"/>
      <c r="CE39" s="22"/>
      <c r="CF39" s="22"/>
      <c r="CG39" s="31"/>
      <c r="CH39" s="31"/>
      <c r="CI39" s="31"/>
      <c r="CJ39" s="114"/>
      <c r="CK39" s="31"/>
      <c r="CL39" s="31"/>
      <c r="CM39" s="31"/>
      <c r="CN39" s="31"/>
      <c r="CO39" s="31"/>
      <c r="CP39" s="31"/>
      <c r="CQ39" s="31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151" t="str">
        <f>IF(DE37=$FA$4,$FB$4,"")</f>
        <v/>
      </c>
      <c r="DF39" s="22"/>
      <c r="DG39" s="15"/>
      <c r="DH39" s="15"/>
      <c r="DI39" s="15"/>
      <c r="DJ39" s="15"/>
      <c r="DK39" s="15"/>
      <c r="DL39" s="15"/>
      <c r="DM39" s="15"/>
      <c r="DN39" s="15"/>
      <c r="DO39" s="15"/>
      <c r="DP39" s="8"/>
      <c r="DQ39" s="8"/>
      <c r="FA39" s="103" t="str">
        <f>IF(BY61=FB39,"","MISSISSIPPI")</f>
        <v>MISSISSIPPI</v>
      </c>
      <c r="FB39" s="105" t="s">
        <v>42</v>
      </c>
      <c r="FF39" s="5"/>
      <c r="GH39" t="str">
        <f>IF($Q$77=$EU$9,1,"")</f>
        <v/>
      </c>
    </row>
    <row r="40" spans="2:190" ht="12" customHeight="1">
      <c r="B40" s="8"/>
      <c r="C40" s="8"/>
      <c r="D40" s="8"/>
      <c r="E40" s="8"/>
      <c r="F40" s="8"/>
      <c r="G40" s="2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20"/>
      <c r="AV40" s="20"/>
      <c r="AW40" s="20"/>
      <c r="AX40" s="20"/>
      <c r="AY40" s="20"/>
      <c r="AZ40" s="20"/>
      <c r="BA40" s="115"/>
      <c r="BB40" s="20"/>
      <c r="BC40" s="20"/>
      <c r="BD40" s="20"/>
      <c r="BE40" s="20"/>
      <c r="BF40" s="20"/>
      <c r="BG40" s="20"/>
      <c r="BH40" s="20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20"/>
      <c r="BW40" s="20"/>
      <c r="BX40" s="20"/>
      <c r="BY40" s="20"/>
      <c r="BZ40" s="20"/>
      <c r="CA40" s="22"/>
      <c r="CB40" s="27" t="str">
        <f>IF(CB39=$ET$2,$EU$2,"")</f>
        <v/>
      </c>
      <c r="CC40" s="22"/>
      <c r="CD40" s="22"/>
      <c r="CE40" s="22"/>
      <c r="CF40" s="22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20"/>
      <c r="CS40" s="20"/>
      <c r="CT40" s="20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28" t="str">
        <f>IF(DE38=$FA$4,$FB$4,"")</f>
        <v/>
      </c>
      <c r="DF40" s="22"/>
      <c r="DG40" s="15"/>
      <c r="DH40" s="15"/>
      <c r="DI40" s="15"/>
      <c r="DJ40" s="15"/>
      <c r="DK40" s="15"/>
      <c r="DL40" s="15"/>
      <c r="DM40" s="15"/>
      <c r="DN40" s="15"/>
      <c r="DO40" s="15"/>
      <c r="DP40" s="8"/>
      <c r="DQ40" s="8"/>
      <c r="DR40" s="98" t="s">
        <v>108</v>
      </c>
      <c r="FA40" s="103" t="str">
        <f>IF(BO46=FB40,"","MISSOURI")</f>
        <v>MISSOURI</v>
      </c>
      <c r="FB40" s="105" t="s">
        <v>20</v>
      </c>
      <c r="FF40" s="5"/>
      <c r="GH40" t="str">
        <f>IF($CR$42=$ET$10,1,"")</f>
        <v/>
      </c>
    </row>
    <row r="41" spans="2:190" ht="12" customHeight="1">
      <c r="B41" s="8"/>
      <c r="C41" s="8"/>
      <c r="D41" s="8"/>
      <c r="E41" s="8"/>
      <c r="F41" s="8"/>
      <c r="G41" s="3"/>
      <c r="H41" s="44"/>
      <c r="I41" s="44"/>
      <c r="J41" s="44"/>
      <c r="K41" s="44"/>
      <c r="L41" s="44"/>
      <c r="M41" s="44"/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23"/>
      <c r="AA41" s="23"/>
      <c r="AB41" s="23"/>
      <c r="AC41" s="23"/>
      <c r="AD41" s="23"/>
      <c r="AE41" s="23"/>
      <c r="AF41" s="23"/>
      <c r="AG41" s="2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19"/>
      <c r="BK41" s="32" t="str">
        <f>IF(BK39=$EP$11,$EQ$11,"")</f>
        <v/>
      </c>
      <c r="BL41" s="19"/>
      <c r="BM41" s="19"/>
      <c r="BN41" s="19"/>
      <c r="BO41" s="19"/>
      <c r="BP41" s="19"/>
      <c r="BQ41" s="19"/>
      <c r="BR41" s="19"/>
      <c r="BS41" s="19"/>
      <c r="BT41" s="19"/>
      <c r="BU41" s="20"/>
      <c r="BV41" s="20"/>
      <c r="BW41" s="20"/>
      <c r="BX41" s="20"/>
      <c r="BY41" s="20"/>
      <c r="BZ41" s="20"/>
      <c r="CA41" s="22"/>
      <c r="CB41" s="27"/>
      <c r="CC41" s="22"/>
      <c r="CD41" s="22"/>
      <c r="CE41" s="22"/>
      <c r="CF41" s="22"/>
      <c r="CG41" s="31"/>
      <c r="CH41" s="31"/>
      <c r="CI41" s="31"/>
      <c r="CJ41" s="34" t="str">
        <f>IF(CJ39=$ET$5,$EU$5,"")</f>
        <v/>
      </c>
      <c r="CK41" s="31"/>
      <c r="CL41" s="31"/>
      <c r="CM41" s="31"/>
      <c r="CN41" s="31"/>
      <c r="CO41" s="31"/>
      <c r="CP41" s="31"/>
      <c r="CQ41" s="31"/>
      <c r="CR41" s="20"/>
      <c r="CS41" s="20"/>
      <c r="CT41" s="20"/>
      <c r="CU41" s="18"/>
      <c r="CV41" s="20"/>
      <c r="CW41" s="20"/>
      <c r="CX41" s="18"/>
      <c r="CY41" s="18"/>
      <c r="CZ41" s="110"/>
      <c r="DA41" s="18"/>
      <c r="DB41" s="18"/>
      <c r="DC41" s="18"/>
      <c r="DD41" s="18"/>
      <c r="DE41" s="28" t="str">
        <f>IF(DE39=$FA$4,$FB$4,"")</f>
        <v/>
      </c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8"/>
      <c r="DQ41" s="8"/>
      <c r="FA41" s="103" t="str">
        <f>IF(AG25=FB41,"","MONTANA")</f>
        <v>MONTANA</v>
      </c>
      <c r="FB41" s="105" t="s">
        <v>17</v>
      </c>
      <c r="FF41" s="5"/>
      <c r="GH41" t="str">
        <f>IF($CZ$41=$ET$12,1,"")</f>
        <v/>
      </c>
    </row>
    <row r="42" spans="2:190" ht="12" customHeight="1">
      <c r="B42" s="8"/>
      <c r="C42" s="8"/>
      <c r="D42" s="8"/>
      <c r="E42" s="8"/>
      <c r="F42" s="8"/>
      <c r="G42" s="3"/>
      <c r="H42" s="44"/>
      <c r="I42" s="44"/>
      <c r="J42" s="44"/>
      <c r="K42" s="44"/>
      <c r="L42" s="44"/>
      <c r="M42" s="44"/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23"/>
      <c r="AA42" s="23"/>
      <c r="AB42" s="23"/>
      <c r="AC42" s="23"/>
      <c r="AD42" s="23"/>
      <c r="AE42" s="23"/>
      <c r="AF42" s="23"/>
      <c r="AG42" s="2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64" t="str">
        <f>IF(AJ36=EQ1,"O","")</f>
        <v/>
      </c>
      <c r="AS42" s="33"/>
      <c r="AT42" s="33"/>
      <c r="AU42" s="20"/>
      <c r="AV42" s="20"/>
      <c r="AW42" s="20"/>
      <c r="AX42" s="20"/>
      <c r="AY42" s="20"/>
      <c r="AZ42" s="20"/>
      <c r="BA42" s="138" t="str">
        <f>IF(BA40=$EP$7,$EQ$7,"")</f>
        <v/>
      </c>
      <c r="BB42" s="20"/>
      <c r="BC42" s="20"/>
      <c r="BD42" s="20"/>
      <c r="BE42" s="20"/>
      <c r="BF42" s="20"/>
      <c r="BG42" s="20"/>
      <c r="BH42" s="20"/>
      <c r="BI42" s="20"/>
      <c r="BJ42" s="20"/>
      <c r="BK42" s="19"/>
      <c r="BL42" s="19"/>
      <c r="BM42" s="19"/>
      <c r="BN42" s="19"/>
      <c r="BO42" s="19"/>
      <c r="BP42" s="19"/>
      <c r="BQ42" s="19"/>
      <c r="BR42" s="19"/>
      <c r="BS42" s="19"/>
      <c r="BT42" s="20"/>
      <c r="BU42" s="20"/>
      <c r="BV42" s="115"/>
      <c r="BW42" s="20"/>
      <c r="BX42" s="20"/>
      <c r="BY42" s="20"/>
      <c r="BZ42" s="20"/>
      <c r="CA42" s="22"/>
      <c r="CB42" s="27" t="str">
        <f>IF(CB40=$ET$2,$EU$2,"")</f>
        <v/>
      </c>
      <c r="CC42" s="22"/>
      <c r="CD42" s="66" t="str">
        <f>IF(CB40=EU2,"O","")</f>
        <v/>
      </c>
      <c r="CE42" s="22"/>
      <c r="CF42" s="22"/>
      <c r="CG42" s="31"/>
      <c r="CH42" s="31"/>
      <c r="CI42" s="31"/>
      <c r="CJ42" s="31"/>
      <c r="CK42" s="31"/>
      <c r="CL42" s="60" t="str">
        <f>IF(CJ41="COLUMBUS","O","")</f>
        <v/>
      </c>
      <c r="CM42" s="31"/>
      <c r="CN42" s="31"/>
      <c r="CO42" s="31"/>
      <c r="CP42" s="31"/>
      <c r="CQ42" s="31"/>
      <c r="CR42" s="115"/>
      <c r="CS42" s="20"/>
      <c r="CT42" s="20"/>
      <c r="CU42" s="20"/>
      <c r="CV42" s="20"/>
      <c r="CW42" s="20"/>
      <c r="CX42" s="20"/>
      <c r="CY42" s="18"/>
      <c r="CZ42" s="18"/>
      <c r="DA42" s="18"/>
      <c r="DB42" s="70" t="str">
        <f>IF(CZ43=EU12,"O","")</f>
        <v/>
      </c>
      <c r="DC42" s="15"/>
      <c r="DD42" s="18"/>
      <c r="DE42" s="18"/>
      <c r="DF42" s="108"/>
      <c r="DG42" s="15"/>
      <c r="DH42" s="15"/>
      <c r="DI42" s="15"/>
      <c r="DJ42" s="15"/>
      <c r="DK42" s="15"/>
      <c r="DL42" s="15"/>
      <c r="DM42" s="15"/>
      <c r="DN42" s="15"/>
      <c r="DO42" s="15"/>
      <c r="DP42" s="8"/>
      <c r="DQ42" s="8"/>
      <c r="DR42" s="149">
        <f>SUM($GH$1:$GH$60)</f>
        <v>0</v>
      </c>
      <c r="FA42" s="103" t="str">
        <f>IF(BA40=FB42,"","NEBRASKA")</f>
        <v>NEBRASKA</v>
      </c>
      <c r="FB42" s="105" t="s">
        <v>23</v>
      </c>
      <c r="FF42" s="5"/>
      <c r="GH42" t="str">
        <f>IF($DN$22=$ET$13,1,"")</f>
        <v/>
      </c>
    </row>
    <row r="43" spans="2:190" ht="12" customHeight="1">
      <c r="B43" s="8"/>
      <c r="C43" s="8"/>
      <c r="D43" s="8"/>
      <c r="E43" s="8"/>
      <c r="F43" s="3"/>
      <c r="G43" s="3"/>
      <c r="H43" s="44"/>
      <c r="I43" s="44"/>
      <c r="J43" s="44"/>
      <c r="K43" s="44"/>
      <c r="L43" s="44"/>
      <c r="M43" s="44"/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19"/>
      <c r="BM43" s="19"/>
      <c r="BN43" s="19"/>
      <c r="BO43" s="19"/>
      <c r="BP43" s="19"/>
      <c r="BQ43" s="19"/>
      <c r="BR43" s="19"/>
      <c r="BS43" s="19"/>
      <c r="BT43" s="20"/>
      <c r="BU43" s="20"/>
      <c r="BV43" s="20"/>
      <c r="BW43" s="20"/>
      <c r="BX43" s="20"/>
      <c r="BY43" s="20"/>
      <c r="BZ43" s="20"/>
      <c r="CA43" s="22"/>
      <c r="CB43" s="22"/>
      <c r="CC43" s="22"/>
      <c r="CD43" s="22"/>
      <c r="CE43" s="22"/>
      <c r="CF43" s="22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20"/>
      <c r="CR43" s="20"/>
      <c r="CS43" s="20"/>
      <c r="CT43" s="20"/>
      <c r="CU43" s="20"/>
      <c r="CV43" s="20"/>
      <c r="CW43" s="20"/>
      <c r="CX43" s="20"/>
      <c r="CY43" s="20"/>
      <c r="CZ43" s="151" t="str">
        <f>IF(CZ41=$ET$12,$EU$12,"")</f>
        <v/>
      </c>
      <c r="DA43" s="18"/>
      <c r="DB43" s="15"/>
      <c r="DC43" s="15"/>
      <c r="DD43" s="18"/>
      <c r="DE43" s="18"/>
      <c r="DF43" s="68"/>
      <c r="DG43" s="15"/>
      <c r="DH43" s="15"/>
      <c r="DI43" s="15"/>
      <c r="DJ43" s="15"/>
      <c r="DK43" s="15"/>
      <c r="DL43" s="15"/>
      <c r="DM43" s="15"/>
      <c r="DN43" s="15"/>
      <c r="DO43" s="15"/>
      <c r="DP43" s="8"/>
      <c r="DQ43" s="8"/>
      <c r="FA43" s="103" t="str">
        <f>IF(S44=FB43,"","NEVADA")</f>
        <v>NEVADA</v>
      </c>
      <c r="FB43" s="105" t="s">
        <v>7</v>
      </c>
      <c r="FF43" s="5"/>
      <c r="GH43" t="str">
        <f>IF($DL$25=$ET$14,1,"")</f>
        <v/>
      </c>
    </row>
    <row r="44" spans="2:190" ht="12" customHeight="1">
      <c r="B44" s="8"/>
      <c r="C44" s="8"/>
      <c r="D44" s="8"/>
      <c r="E44" s="8"/>
      <c r="F44" s="3"/>
      <c r="G44" s="3"/>
      <c r="H44" s="44"/>
      <c r="I44" s="121"/>
      <c r="J44" s="44"/>
      <c r="K44" s="44"/>
      <c r="L44" s="44"/>
      <c r="M44" s="44"/>
      <c r="N44" s="44"/>
      <c r="O44" s="44"/>
      <c r="P44" s="45"/>
      <c r="Q44" s="45"/>
      <c r="R44" s="45"/>
      <c r="S44" s="122"/>
      <c r="T44" s="45"/>
      <c r="U44" s="45"/>
      <c r="V44" s="45"/>
      <c r="W44" s="45"/>
      <c r="X44" s="45"/>
      <c r="Y44" s="45"/>
      <c r="Z44" s="23"/>
      <c r="AA44" s="23"/>
      <c r="AB44" s="23"/>
      <c r="AC44" s="23"/>
      <c r="AD44" s="62" t="str">
        <f>IF(AC47=EQ3,"O","")</f>
        <v/>
      </c>
      <c r="AE44" s="23"/>
      <c r="AF44" s="23"/>
      <c r="AG44" s="23"/>
      <c r="AH44" s="23"/>
      <c r="AI44" s="23"/>
      <c r="AJ44" s="23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20"/>
      <c r="BA44" s="20"/>
      <c r="BB44" s="20"/>
      <c r="BC44" s="20"/>
      <c r="BD44" s="20"/>
      <c r="BE44" s="20"/>
      <c r="BF44" s="58" t="str">
        <f>IF(BA42=EQ7,"O","")</f>
        <v/>
      </c>
      <c r="BG44" s="20"/>
      <c r="BH44" s="20"/>
      <c r="BI44" s="20"/>
      <c r="BJ44" s="20"/>
      <c r="BK44" s="20"/>
      <c r="BL44" s="20"/>
      <c r="BM44" s="19"/>
      <c r="BN44" s="19"/>
      <c r="BO44" s="19"/>
      <c r="BP44" s="19"/>
      <c r="BQ44" s="19"/>
      <c r="BR44" s="19"/>
      <c r="BS44" s="19"/>
      <c r="BT44" s="20"/>
      <c r="BU44" s="20"/>
      <c r="BV44" s="42" t="str">
        <f>IF(BV42=$EP$15,$EQ$15,"")</f>
        <v/>
      </c>
      <c r="BW44" s="20"/>
      <c r="BX44" s="20"/>
      <c r="BY44" s="20"/>
      <c r="BZ44" s="20"/>
      <c r="CA44" s="22"/>
      <c r="CB44" s="22"/>
      <c r="CC44" s="22"/>
      <c r="CD44" s="22"/>
      <c r="CE44" s="22"/>
      <c r="CF44" s="22"/>
      <c r="CG44" s="48"/>
      <c r="CH44" s="48"/>
      <c r="CI44" s="48"/>
      <c r="CJ44" s="48"/>
      <c r="CK44" s="31"/>
      <c r="CL44" s="31"/>
      <c r="CM44" s="31"/>
      <c r="CN44" s="31"/>
      <c r="CO44" s="31"/>
      <c r="CP44" s="20"/>
      <c r="CQ44" s="20"/>
      <c r="CR44" s="138" t="str">
        <f>IF(CR42=$ET$10,$EU$10,"")</f>
        <v/>
      </c>
      <c r="CS44" s="20"/>
      <c r="CT44" s="20"/>
      <c r="CU44" s="20"/>
      <c r="CV44" s="20"/>
      <c r="CW44" s="20"/>
      <c r="CX44" s="20"/>
      <c r="CY44" s="50"/>
      <c r="CZ44" s="50"/>
      <c r="DA44" s="50"/>
      <c r="DB44" s="15"/>
      <c r="DC44" s="15"/>
      <c r="DD44" s="15"/>
      <c r="DE44" s="18"/>
      <c r="DF44" s="68"/>
      <c r="DG44" s="153" t="str">
        <f>IF(DF42=$FA$5,$FB$5,"")</f>
        <v/>
      </c>
      <c r="DH44" s="15"/>
      <c r="DI44" s="15"/>
      <c r="DJ44" s="15"/>
      <c r="DK44" s="15"/>
      <c r="DL44" s="15"/>
      <c r="DM44" s="15"/>
      <c r="DN44" s="15"/>
      <c r="DO44" s="15"/>
      <c r="DP44" s="8"/>
      <c r="DQ44" s="8"/>
      <c r="FA44" s="103" t="str">
        <f>IF(DL25=FB44,"","NEW HAMPSHIRE")</f>
        <v>NEW HAMPSHIRE</v>
      </c>
      <c r="FB44" s="105" t="s">
        <v>11</v>
      </c>
      <c r="FF44" s="5"/>
      <c r="GH44" t="str">
        <f>IF($DG$24=$ET$15,1,"")</f>
        <v/>
      </c>
    </row>
    <row r="45" spans="2:190" ht="12" customHeight="1">
      <c r="B45" s="8"/>
      <c r="C45" s="8"/>
      <c r="D45" s="8"/>
      <c r="E45" s="8"/>
      <c r="F45" s="3"/>
      <c r="G45" s="3"/>
      <c r="H45" s="44"/>
      <c r="I45" s="44"/>
      <c r="J45" s="65" t="str">
        <f>IF(I47=EM3,"O","")</f>
        <v/>
      </c>
      <c r="K45" s="44"/>
      <c r="L45" s="44"/>
      <c r="M45" s="44"/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23"/>
      <c r="AA45" s="23"/>
      <c r="AB45" s="23"/>
      <c r="AC45" s="112"/>
      <c r="AD45" s="23"/>
      <c r="AE45" s="23"/>
      <c r="AF45" s="23"/>
      <c r="AG45" s="23"/>
      <c r="AH45" s="23"/>
      <c r="AI45" s="23"/>
      <c r="AJ45" s="23"/>
      <c r="AK45" s="46"/>
      <c r="AL45" s="46"/>
      <c r="AM45" s="46"/>
      <c r="AN45" s="123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85"/>
      <c r="BO45" s="85"/>
      <c r="BP45" s="85"/>
      <c r="BQ45" s="85"/>
      <c r="BR45" s="85"/>
      <c r="BS45" s="85"/>
      <c r="BT45" s="85"/>
      <c r="BU45" s="85"/>
      <c r="BV45" s="20"/>
      <c r="BW45" s="20"/>
      <c r="BX45" s="58" t="str">
        <f>IF(BV44="SPRINGFIELD","O","")</f>
        <v/>
      </c>
      <c r="BY45" s="20"/>
      <c r="BZ45" s="20"/>
      <c r="CA45" s="20"/>
      <c r="CB45" s="20"/>
      <c r="CC45" s="88" t="s">
        <v>103</v>
      </c>
      <c r="CD45" s="22"/>
      <c r="CE45" s="22"/>
      <c r="CF45" s="22"/>
      <c r="CG45" s="48"/>
      <c r="CH45" s="48"/>
      <c r="CI45" s="48"/>
      <c r="CJ45" s="48"/>
      <c r="CK45" s="48"/>
      <c r="CL45" s="48"/>
      <c r="CM45" s="48"/>
      <c r="CN45" s="48"/>
      <c r="CO45" s="48"/>
      <c r="CP45" s="20"/>
      <c r="CQ45" s="20"/>
      <c r="CR45" s="79" t="str">
        <f>IF(CR44=EU10,"O","")</f>
        <v/>
      </c>
      <c r="CS45" s="20"/>
      <c r="CT45" s="20"/>
      <c r="CU45" s="20"/>
      <c r="CV45" s="20"/>
      <c r="CW45" s="20"/>
      <c r="CX45" s="50"/>
      <c r="CY45" s="50"/>
      <c r="CZ45" s="50"/>
      <c r="DA45" s="50"/>
      <c r="DB45" s="50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8"/>
      <c r="DQ45" s="8"/>
      <c r="FA45" s="103" t="str">
        <f>IF(DE37=FB45,"","NEW JERSEY")</f>
        <v>NEW JERSEY</v>
      </c>
      <c r="FB45" s="105" t="s">
        <v>40</v>
      </c>
      <c r="FF45" s="5"/>
      <c r="GH45" t="str">
        <f>IF($DI$29=$FA$1,1,"")</f>
        <v/>
      </c>
    </row>
    <row r="46" spans="2:190" ht="12" customHeight="1">
      <c r="B46" s="8"/>
      <c r="C46" s="8"/>
      <c r="D46" s="8"/>
      <c r="E46" s="8"/>
      <c r="F46" s="3"/>
      <c r="G46" s="3"/>
      <c r="H46" s="44"/>
      <c r="I46" s="44"/>
      <c r="J46" s="44"/>
      <c r="K46" s="44"/>
      <c r="L46" s="44"/>
      <c r="M46" s="44"/>
      <c r="N46" s="44"/>
      <c r="O46" s="44"/>
      <c r="P46" s="45"/>
      <c r="Q46" s="45"/>
      <c r="R46" s="45"/>
      <c r="S46" s="137" t="str">
        <f>IF(S44=$EP$2,$EQ$2,"")</f>
        <v/>
      </c>
      <c r="T46" s="45"/>
      <c r="U46" s="45"/>
      <c r="V46" s="45"/>
      <c r="W46" s="45"/>
      <c r="X46" s="45"/>
      <c r="Y46" s="45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46"/>
      <c r="AL46" s="46"/>
      <c r="AM46" s="46"/>
      <c r="AN46" s="46"/>
      <c r="AO46" s="46"/>
      <c r="AP46" s="46"/>
      <c r="AQ46" s="63" t="str">
        <f>IF(AN47=EQ4,"O","")</f>
        <v/>
      </c>
      <c r="AR46" s="46"/>
      <c r="AS46" s="46"/>
      <c r="AT46" s="46"/>
      <c r="AU46" s="46"/>
      <c r="AV46" s="46"/>
      <c r="AW46" s="46"/>
      <c r="AX46" s="46"/>
      <c r="AY46" s="46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85"/>
      <c r="BO46" s="124"/>
      <c r="BP46" s="85"/>
      <c r="BQ46" s="85"/>
      <c r="BR46" s="85"/>
      <c r="BS46" s="85"/>
      <c r="BT46" s="85"/>
      <c r="BU46" s="85"/>
      <c r="BV46" s="85"/>
      <c r="BW46" s="20"/>
      <c r="BX46" s="20"/>
      <c r="BY46" s="20"/>
      <c r="BZ46" s="20"/>
      <c r="CA46" s="20"/>
      <c r="CB46" s="20"/>
      <c r="CC46" s="22"/>
      <c r="CD46" s="22"/>
      <c r="CE46" s="22"/>
      <c r="CF46" s="22"/>
      <c r="CG46" s="48"/>
      <c r="CH46" s="77"/>
      <c r="CI46" s="78" t="str">
        <f>IF(CH49=EU3,"O","")</f>
        <v/>
      </c>
      <c r="CJ46" s="48"/>
      <c r="CK46" s="48"/>
      <c r="CL46" s="48"/>
      <c r="CM46" s="48"/>
      <c r="CN46" s="48"/>
      <c r="CO46" s="48"/>
      <c r="CP46" s="48"/>
      <c r="CQ46" s="20"/>
      <c r="CR46" s="20"/>
      <c r="CS46" s="20"/>
      <c r="CT46" s="20"/>
      <c r="CU46" s="20"/>
      <c r="CV46" s="50"/>
      <c r="CW46" s="125"/>
      <c r="CX46" s="50"/>
      <c r="CY46" s="50"/>
      <c r="CZ46" s="50"/>
      <c r="DA46" s="50"/>
      <c r="DB46" s="50"/>
      <c r="DC46" s="50"/>
      <c r="DD46" s="15"/>
      <c r="DE46" s="15"/>
      <c r="DF46" s="15"/>
      <c r="DG46" s="97"/>
      <c r="DH46" s="15"/>
      <c r="DI46" s="15"/>
      <c r="DJ46" s="15"/>
      <c r="DK46" s="15"/>
      <c r="DL46" s="15"/>
      <c r="DM46" s="15"/>
      <c r="DN46" s="15"/>
      <c r="DO46" s="15"/>
      <c r="DP46" s="8"/>
      <c r="DQ46" s="8"/>
      <c r="FA46" s="103" t="str">
        <f>IF(AM58=FB46,"","NEW MEXIC")</f>
        <v>NEW MEXIC</v>
      </c>
      <c r="FB46" s="105" t="s">
        <v>46</v>
      </c>
      <c r="FF46" s="5"/>
      <c r="GH46" t="str">
        <f>IF($DH$33=$FA$2,1,"")</f>
        <v/>
      </c>
    </row>
    <row r="47" spans="2:190" ht="12" customHeight="1">
      <c r="B47" s="8"/>
      <c r="C47" s="8"/>
      <c r="D47" s="8"/>
      <c r="E47" s="8"/>
      <c r="F47" s="8"/>
      <c r="G47" s="8"/>
      <c r="H47" s="44"/>
      <c r="I47" s="148" t="str">
        <f>IF(I44=$EL$3,$EM$3,"")</f>
        <v/>
      </c>
      <c r="J47" s="44"/>
      <c r="K47" s="44"/>
      <c r="L47" s="44"/>
      <c r="M47" s="44"/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23"/>
      <c r="AA47" s="23"/>
      <c r="AB47" s="23"/>
      <c r="AC47" s="139" t="str">
        <f>IF(AC45=$EP$3,$EQ$3,"")</f>
        <v/>
      </c>
      <c r="AD47" s="23"/>
      <c r="AE47" s="23"/>
      <c r="AF47" s="23"/>
      <c r="AG47" s="23"/>
      <c r="AH47" s="23"/>
      <c r="AI47" s="23"/>
      <c r="AJ47" s="23"/>
      <c r="AK47" s="46"/>
      <c r="AL47" s="46"/>
      <c r="AM47" s="46"/>
      <c r="AN47" s="143" t="str">
        <f>IF(AN45=$EP$4,$EQ$4,"")</f>
        <v/>
      </c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3"/>
      <c r="BA47" s="23"/>
      <c r="BB47" s="112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85"/>
      <c r="BO47" s="85"/>
      <c r="BP47" s="85"/>
      <c r="BQ47" s="85"/>
      <c r="BR47" s="85"/>
      <c r="BS47" s="85"/>
      <c r="BT47" s="85"/>
      <c r="BU47" s="85"/>
      <c r="BV47" s="85"/>
      <c r="BW47" s="20"/>
      <c r="BX47" s="20"/>
      <c r="BY47" s="20"/>
      <c r="BZ47" s="20"/>
      <c r="CA47" s="20"/>
      <c r="CB47" s="20"/>
      <c r="CC47" s="22"/>
      <c r="CD47" s="22"/>
      <c r="CE47" s="48"/>
      <c r="CF47" s="48"/>
      <c r="CG47" s="48"/>
      <c r="CH47" s="126"/>
      <c r="CI47" s="48"/>
      <c r="CJ47" s="48"/>
      <c r="CK47" s="48"/>
      <c r="CL47" s="48"/>
      <c r="CM47" s="48"/>
      <c r="CN47" s="48"/>
      <c r="CO47" s="48"/>
      <c r="CP47" s="48"/>
      <c r="CQ47" s="48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8"/>
      <c r="DQ47" s="8"/>
      <c r="EM47" t="s">
        <v>91</v>
      </c>
      <c r="FA47" s="103" t="str">
        <f>IF(DA31=FB47,"","NEW YORK")</f>
        <v>NEW YORK</v>
      </c>
      <c r="FB47" s="105" t="s">
        <v>44</v>
      </c>
      <c r="FF47" s="5"/>
      <c r="GH47" t="str">
        <f>IF($DL$32=$FA$3,1,"")</f>
        <v/>
      </c>
    </row>
    <row r="48" spans="2:190" ht="12" customHeight="1">
      <c r="B48" s="8"/>
      <c r="C48" s="8"/>
      <c r="D48" s="8"/>
      <c r="E48" s="8"/>
      <c r="F48" s="8"/>
      <c r="G48" s="8"/>
      <c r="H48" s="44"/>
      <c r="I48" s="44"/>
      <c r="J48" s="44"/>
      <c r="K48" s="44"/>
      <c r="L48" s="44"/>
      <c r="M48" s="44"/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90" t="s">
        <v>98</v>
      </c>
      <c r="AX48" s="46"/>
      <c r="AY48" s="46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62" t="str">
        <f>IF(BB49=EQ8,"O","")</f>
        <v/>
      </c>
      <c r="BK48" s="23"/>
      <c r="BL48" s="23"/>
      <c r="BM48" s="23"/>
      <c r="BN48" s="23"/>
      <c r="BO48" s="86" t="str">
        <f>IF(BO46=$EP$12,$EQ$12,"")</f>
        <v/>
      </c>
      <c r="BP48" s="85"/>
      <c r="BQ48" s="85"/>
      <c r="BR48" s="85"/>
      <c r="BS48" s="85"/>
      <c r="BT48" s="85"/>
      <c r="BU48" s="85"/>
      <c r="BV48" s="85"/>
      <c r="BW48" s="85"/>
      <c r="BX48" s="20"/>
      <c r="BY48" s="20"/>
      <c r="BZ48" s="20"/>
      <c r="CA48" s="20"/>
      <c r="CB48" s="20"/>
      <c r="CC48" s="22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50"/>
      <c r="CS48" s="50"/>
      <c r="CT48" s="50"/>
      <c r="CU48" s="50"/>
      <c r="CV48" s="50"/>
      <c r="CW48" s="154" t="str">
        <f>IF(CW46=$ET$11,$EU$11,"")</f>
        <v/>
      </c>
      <c r="CX48" s="50"/>
      <c r="CY48" s="50"/>
      <c r="CZ48" s="50"/>
      <c r="DA48" s="50"/>
      <c r="DB48" s="50"/>
      <c r="DC48" s="50"/>
      <c r="DD48" s="50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8"/>
      <c r="DQ48" s="8"/>
      <c r="EM48" t="s">
        <v>92</v>
      </c>
      <c r="FA48" s="103" t="str">
        <f>IF(CJ39=FB48,"","OHIO")</f>
        <v>OHIO</v>
      </c>
      <c r="FB48" s="105" t="s">
        <v>10</v>
      </c>
      <c r="FF48" s="5"/>
      <c r="GH48" t="str">
        <f>IF($DE$37=$FA$4,1,"")</f>
        <v/>
      </c>
    </row>
    <row r="49" spans="2:190" ht="12" customHeight="1">
      <c r="B49" s="8"/>
      <c r="C49" s="8"/>
      <c r="D49" s="8"/>
      <c r="E49" s="8"/>
      <c r="F49" s="8"/>
      <c r="G49" s="8"/>
      <c r="H49" s="44"/>
      <c r="I49" s="44"/>
      <c r="J49" s="44"/>
      <c r="K49" s="44"/>
      <c r="L49" s="44"/>
      <c r="M49" s="44"/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23"/>
      <c r="BA49" s="23"/>
      <c r="BB49" s="30" t="str">
        <f>IF(BB47=$EP$8,$EQ$8,"")</f>
        <v/>
      </c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85"/>
      <c r="BQ49" s="85"/>
      <c r="BR49" s="85"/>
      <c r="BS49" s="85"/>
      <c r="BT49" s="85"/>
      <c r="BU49" s="85"/>
      <c r="BV49" s="85"/>
      <c r="BW49" s="85"/>
      <c r="BX49" s="85"/>
      <c r="BY49" s="20"/>
      <c r="BZ49" s="20"/>
      <c r="CA49" s="20"/>
      <c r="CB49" s="20"/>
      <c r="CC49" s="48"/>
      <c r="CD49" s="48"/>
      <c r="CE49" s="48"/>
      <c r="CF49" s="48"/>
      <c r="CG49" s="48"/>
      <c r="CH49" s="157" t="str">
        <f>IF(CH47=$ET$3,$EU$3,"")</f>
        <v/>
      </c>
      <c r="CI49" s="48"/>
      <c r="CJ49" s="48"/>
      <c r="CK49" s="48"/>
      <c r="CL49" s="48"/>
      <c r="CM49" s="48"/>
      <c r="CN49" s="48"/>
      <c r="CO49" s="48"/>
      <c r="CP49" s="48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8"/>
      <c r="DQ49" s="8"/>
      <c r="FA49" s="103" t="str">
        <f>IF(BF55=FB49,"","OKLAHOMAA")</f>
        <v>OKLAHOMAA</v>
      </c>
      <c r="FB49" s="105" t="s">
        <v>27</v>
      </c>
      <c r="FF49" s="5"/>
      <c r="GH49" t="str">
        <f>IF($DF$42=$FA$5,1,"")</f>
        <v/>
      </c>
    </row>
    <row r="50" spans="2:190" ht="12" customHeight="1">
      <c r="B50" s="8"/>
      <c r="C50" s="8"/>
      <c r="D50" s="8"/>
      <c r="E50" s="8"/>
      <c r="F50" s="8"/>
      <c r="G50" s="8"/>
      <c r="H50" s="44"/>
      <c r="I50" s="44"/>
      <c r="J50" s="44"/>
      <c r="K50" s="44"/>
      <c r="L50" s="44"/>
      <c r="M50" s="44"/>
      <c r="N50" s="44"/>
      <c r="O50" s="44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23"/>
      <c r="BA50" s="23"/>
      <c r="BB50" s="23"/>
      <c r="BC50" s="146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85"/>
      <c r="BQ50" s="85"/>
      <c r="BR50" s="85"/>
      <c r="BS50" s="87" t="str">
        <f>IF(BO48=EQ12,"O","")</f>
        <v/>
      </c>
      <c r="BT50" s="85"/>
      <c r="BU50" s="85"/>
      <c r="BV50" s="85"/>
      <c r="BW50" s="85"/>
      <c r="BX50" s="85"/>
      <c r="BY50" s="85"/>
      <c r="BZ50" s="20"/>
      <c r="CA50" s="20"/>
      <c r="CB50" s="20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47"/>
      <c r="CZ50" s="47"/>
      <c r="DA50" s="47"/>
      <c r="DB50" s="47"/>
      <c r="DC50" s="47"/>
      <c r="DD50" s="47"/>
      <c r="DE50" s="47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8"/>
      <c r="DQ50" s="8"/>
      <c r="FA50" s="103" t="str">
        <f>IF(M35=FB50,"","OREGON")</f>
        <v>OREGON</v>
      </c>
      <c r="FB50" s="105" t="s">
        <v>35</v>
      </c>
      <c r="FF50" s="5"/>
      <c r="GH50" s="160" t="b">
        <f>IF($CW$46=$ET$11,1)</f>
        <v>0</v>
      </c>
    </row>
    <row r="51" spans="2:190" ht="20.25" customHeight="1">
      <c r="B51" s="8"/>
      <c r="C51" s="8"/>
      <c r="D51" s="8"/>
      <c r="E51" s="8"/>
      <c r="F51" s="8"/>
      <c r="G51" s="8"/>
      <c r="H51" s="44"/>
      <c r="I51" s="44"/>
      <c r="J51" s="44"/>
      <c r="K51" s="44"/>
      <c r="L51" s="44"/>
      <c r="M51" s="44"/>
      <c r="N51" s="44"/>
      <c r="O51" s="44"/>
      <c r="P51" s="61" t="str">
        <f>IF(S46=EQ2,"O","")</f>
        <v/>
      </c>
      <c r="Q51" s="45"/>
      <c r="R51" s="45"/>
      <c r="S51" s="45"/>
      <c r="T51" s="45"/>
      <c r="U51" s="45"/>
      <c r="V51" s="45"/>
      <c r="W51" s="45"/>
      <c r="X51" s="45"/>
      <c r="Y51" s="45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20"/>
      <c r="CB51" s="20"/>
      <c r="CC51" s="18"/>
      <c r="CD51" s="18"/>
      <c r="CE51" s="18"/>
      <c r="CF51" s="18"/>
      <c r="CG51" s="18"/>
      <c r="CH51" s="69"/>
      <c r="CI51" s="18"/>
      <c r="CJ51" s="70" t="str">
        <f>IF(CH54=EU4,"O","")</f>
        <v/>
      </c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47"/>
      <c r="CY51" s="47"/>
      <c r="CZ51" s="47"/>
      <c r="DA51" s="47"/>
      <c r="DB51" s="47"/>
      <c r="DC51" s="47"/>
      <c r="DD51" s="47"/>
      <c r="DE51" s="47"/>
      <c r="DF51" s="47"/>
      <c r="DG51" s="15"/>
      <c r="DH51" s="15"/>
      <c r="DI51" s="15"/>
      <c r="DJ51" s="15"/>
      <c r="DK51" s="15"/>
      <c r="DL51" s="15"/>
      <c r="DM51" s="15"/>
      <c r="DN51" s="15"/>
      <c r="DO51" s="15"/>
      <c r="DP51" s="8"/>
      <c r="DQ51" s="8"/>
      <c r="FA51" s="103" t="str">
        <f>IF(CT35=FB51,"","PENNSYLVANIA")</f>
        <v>PENNSYLVANIA</v>
      </c>
      <c r="FB51" s="105" t="s">
        <v>60</v>
      </c>
      <c r="FF51" s="5"/>
    </row>
    <row r="52" spans="2:190" ht="12" customHeight="1">
      <c r="B52" s="8"/>
      <c r="C52" s="8"/>
      <c r="D52" s="8"/>
      <c r="E52" s="8"/>
      <c r="F52" s="8"/>
      <c r="G52" s="8"/>
      <c r="H52" s="15"/>
      <c r="I52" s="15"/>
      <c r="J52" s="15"/>
      <c r="K52" s="44"/>
      <c r="L52" s="44"/>
      <c r="M52" s="44"/>
      <c r="N52" s="44"/>
      <c r="O52" s="44"/>
      <c r="P52" s="44"/>
      <c r="Q52" s="45"/>
      <c r="R52" s="45"/>
      <c r="S52" s="45"/>
      <c r="T52" s="45"/>
      <c r="U52" s="45"/>
      <c r="V52" s="45"/>
      <c r="W52" s="45"/>
      <c r="X52" s="45"/>
      <c r="Y52" s="45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20"/>
      <c r="CB52" s="20"/>
      <c r="CC52" s="18"/>
      <c r="CD52" s="18"/>
      <c r="CE52" s="18"/>
      <c r="CF52" s="18"/>
      <c r="CG52" s="18"/>
      <c r="CH52" s="110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76" t="str">
        <f>IF(CY55=EM13,"O","")</f>
        <v/>
      </c>
      <c r="DF52" s="47"/>
      <c r="DG52" s="47"/>
      <c r="DH52" s="15"/>
      <c r="DI52" s="15"/>
      <c r="DJ52" s="15"/>
      <c r="DK52" s="15"/>
      <c r="DL52" s="15"/>
      <c r="DM52" s="15"/>
      <c r="DN52" s="15"/>
      <c r="DO52" s="15"/>
      <c r="DP52" s="8"/>
      <c r="DQ52" s="8"/>
      <c r="FA52" s="103" t="str">
        <f>IF(DL32=FB52,"","RHODE ISLAND")</f>
        <v>RHODE ISLAND</v>
      </c>
      <c r="FB52" s="105" t="s">
        <v>31</v>
      </c>
    </row>
    <row r="53" spans="2:190" ht="12" customHeight="1">
      <c r="B53" s="8"/>
      <c r="C53" s="8"/>
      <c r="D53" s="8"/>
      <c r="E53" s="8"/>
      <c r="F53" s="8"/>
      <c r="G53" s="8"/>
      <c r="H53" s="15"/>
      <c r="I53" s="15"/>
      <c r="J53" s="15"/>
      <c r="K53" s="44"/>
      <c r="L53" s="44"/>
      <c r="M53" s="44"/>
      <c r="N53" s="44"/>
      <c r="O53" s="44"/>
      <c r="P53" s="44"/>
      <c r="Q53" s="44"/>
      <c r="R53" s="45"/>
      <c r="S53" s="45"/>
      <c r="T53" s="45"/>
      <c r="U53" s="45"/>
      <c r="V53" s="45"/>
      <c r="W53" s="45"/>
      <c r="X53" s="45"/>
      <c r="Y53" s="45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47"/>
      <c r="CT53" s="47"/>
      <c r="CU53" s="47"/>
      <c r="CV53" s="47"/>
      <c r="CW53" s="47"/>
      <c r="CX53" s="47"/>
      <c r="CY53" s="127"/>
      <c r="CZ53" s="47"/>
      <c r="DA53" s="47"/>
      <c r="DB53" s="47"/>
      <c r="DC53" s="47"/>
      <c r="DD53" s="47"/>
      <c r="DE53" s="47"/>
      <c r="DF53" s="47"/>
      <c r="DG53" s="47"/>
      <c r="DH53" s="15"/>
      <c r="DI53" s="15"/>
      <c r="DJ53" s="15"/>
      <c r="DK53" s="15"/>
      <c r="DL53" s="15"/>
      <c r="DM53" s="15"/>
      <c r="DN53" s="15"/>
      <c r="DO53" s="15"/>
      <c r="DP53" s="8"/>
      <c r="DQ53" s="8"/>
      <c r="EM53" t="s">
        <v>90</v>
      </c>
      <c r="FA53" s="103" t="str">
        <f>IF(CH52=FB53,"","TENNESSEE")</f>
        <v>TENNESSEE</v>
      </c>
      <c r="FB53" s="105" t="s">
        <v>26</v>
      </c>
    </row>
    <row r="54" spans="2:190" ht="12" customHeight="1">
      <c r="B54" s="8"/>
      <c r="C54" s="8"/>
      <c r="D54" s="8"/>
      <c r="E54" s="8"/>
      <c r="F54" s="8"/>
      <c r="G54" s="8"/>
      <c r="H54" s="15"/>
      <c r="I54" s="15"/>
      <c r="J54" s="15"/>
      <c r="K54" s="44"/>
      <c r="L54" s="44"/>
      <c r="M54" s="44"/>
      <c r="N54" s="44"/>
      <c r="O54" s="44"/>
      <c r="P54" s="44"/>
      <c r="Q54" s="44"/>
      <c r="R54" s="45"/>
      <c r="S54" s="45"/>
      <c r="T54" s="45"/>
      <c r="U54" s="45"/>
      <c r="V54" s="45"/>
      <c r="W54" s="45"/>
      <c r="X54" s="45"/>
      <c r="Y54" s="45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3"/>
      <c r="BO54" s="2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18"/>
      <c r="CC54" s="18"/>
      <c r="CD54" s="18"/>
      <c r="CE54" s="18"/>
      <c r="CF54" s="18"/>
      <c r="CG54" s="18"/>
      <c r="CH54" s="151" t="str">
        <f>IF(CH52=$ET$4,$EU$4,"")</f>
        <v/>
      </c>
      <c r="CI54" s="18"/>
      <c r="CJ54" s="18"/>
      <c r="CK54" s="18"/>
      <c r="CL54" s="18"/>
      <c r="CM54" s="18"/>
      <c r="CN54" s="18"/>
      <c r="CO54" s="18"/>
      <c r="CP54" s="18"/>
      <c r="CQ54" s="18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15"/>
      <c r="DI54" s="15"/>
      <c r="DJ54" s="15"/>
      <c r="DK54" s="15"/>
      <c r="DL54" s="15"/>
      <c r="DM54" s="15"/>
      <c r="DN54" s="15"/>
      <c r="DO54" s="15"/>
      <c r="DP54" s="8"/>
      <c r="DQ54" s="8"/>
      <c r="FA54" s="103" t="str">
        <f>IF(BA66=FB54,"","TEXAS")</f>
        <v>TEXAS</v>
      </c>
      <c r="FB54" s="105" t="s">
        <v>3</v>
      </c>
    </row>
    <row r="55" spans="2:190" ht="12" customHeight="1">
      <c r="B55" s="8"/>
      <c r="C55" s="8"/>
      <c r="D55" s="8"/>
      <c r="E55" s="8"/>
      <c r="F55" s="8"/>
      <c r="G55" s="8"/>
      <c r="H55" s="15"/>
      <c r="I55" s="15"/>
      <c r="J55" s="15"/>
      <c r="K55" s="44"/>
      <c r="L55" s="44"/>
      <c r="M55" s="44"/>
      <c r="N55" s="44"/>
      <c r="O55" s="44"/>
      <c r="P55" s="44"/>
      <c r="Q55" s="44"/>
      <c r="R55" s="45"/>
      <c r="S55" s="45"/>
      <c r="T55" s="45"/>
      <c r="U55" s="45"/>
      <c r="V55" s="45"/>
      <c r="W55" s="45"/>
      <c r="X55" s="45"/>
      <c r="Y55" s="45"/>
      <c r="Z55" s="51"/>
      <c r="AA55" s="51"/>
      <c r="AB55" s="51"/>
      <c r="AC55" s="51"/>
      <c r="AD55" s="51"/>
      <c r="AE55" s="92" t="s">
        <v>100</v>
      </c>
      <c r="AF55" s="51"/>
      <c r="AG55" s="51"/>
      <c r="AH55" s="51"/>
      <c r="AI55" s="51"/>
      <c r="AJ55" s="51"/>
      <c r="AK55" s="51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38"/>
      <c r="AY55" s="38"/>
      <c r="AZ55" s="38"/>
      <c r="BA55" s="38"/>
      <c r="BB55" s="38"/>
      <c r="BC55" s="38"/>
      <c r="BD55" s="38"/>
      <c r="BE55" s="22"/>
      <c r="BF55" s="111"/>
      <c r="BG55" s="22"/>
      <c r="BH55" s="22"/>
      <c r="BI55" s="22"/>
      <c r="BJ55" s="22"/>
      <c r="BK55" s="22"/>
      <c r="BL55" s="22"/>
      <c r="BM55" s="22"/>
      <c r="BN55" s="2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18"/>
      <c r="CB55" s="94" t="s">
        <v>99</v>
      </c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47"/>
      <c r="CQ55" s="47"/>
      <c r="CR55" s="47"/>
      <c r="CS55" s="47"/>
      <c r="CT55" s="47"/>
      <c r="CU55" s="47"/>
      <c r="CV55" s="47"/>
      <c r="CW55" s="47"/>
      <c r="CX55" s="47"/>
      <c r="CY55" s="155" t="str">
        <f>IF(CY53=$EL$13,$EM$13,"")</f>
        <v/>
      </c>
      <c r="CZ55" s="47"/>
      <c r="DA55" s="47"/>
      <c r="DB55" s="47"/>
      <c r="DC55" s="47"/>
      <c r="DD55" s="47"/>
      <c r="DE55" s="47"/>
      <c r="DF55" s="47"/>
      <c r="DG55" s="47"/>
      <c r="DH55" s="15"/>
      <c r="DI55" s="15"/>
      <c r="DJ55" s="15"/>
      <c r="DK55" s="15"/>
      <c r="DL55" s="15"/>
      <c r="DM55" s="15"/>
      <c r="DN55" s="15"/>
      <c r="DO55" s="15"/>
      <c r="DP55" s="8"/>
      <c r="DQ55" s="8"/>
      <c r="FA55" s="103" t="str">
        <f>IF(AC45=FB55,"","UTAH")</f>
        <v>UTAH</v>
      </c>
      <c r="FB55" s="105" t="s">
        <v>36</v>
      </c>
    </row>
    <row r="56" spans="2:190" ht="12" customHeight="1">
      <c r="B56" s="8"/>
      <c r="C56" s="8"/>
      <c r="D56" s="8"/>
      <c r="E56" s="8"/>
      <c r="F56" s="8"/>
      <c r="G56" s="8"/>
      <c r="H56" s="15"/>
      <c r="I56" s="15"/>
      <c r="J56" s="15"/>
      <c r="K56" s="44"/>
      <c r="L56" s="44"/>
      <c r="M56" s="44"/>
      <c r="N56" s="44"/>
      <c r="O56" s="44"/>
      <c r="P56" s="44"/>
      <c r="Q56" s="44"/>
      <c r="R56" s="45"/>
      <c r="S56" s="45"/>
      <c r="T56" s="45"/>
      <c r="U56" s="45"/>
      <c r="V56" s="45"/>
      <c r="W56" s="45"/>
      <c r="X56" s="45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20"/>
      <c r="AM56" s="20"/>
      <c r="AN56" s="20"/>
      <c r="AO56" s="20"/>
      <c r="AP56" s="20"/>
      <c r="AQ56" s="20"/>
      <c r="AR56" s="20"/>
      <c r="AS56" s="20"/>
      <c r="AT56" s="58" t="str">
        <f>IF(AM60="SANTA FE","O","")</f>
        <v/>
      </c>
      <c r="AU56" s="20"/>
      <c r="AV56" s="20"/>
      <c r="AW56" s="20"/>
      <c r="AX56" s="38"/>
      <c r="AY56" s="38"/>
      <c r="AZ56" s="38"/>
      <c r="BA56" s="38"/>
      <c r="BB56" s="38"/>
      <c r="BC56" s="38"/>
      <c r="BD56" s="38"/>
      <c r="BE56" s="22"/>
      <c r="BF56" s="22"/>
      <c r="BG56" s="22"/>
      <c r="BH56" s="22"/>
      <c r="BI56" s="66" t="str">
        <f>IF(BF57=EQ9,"O","")</f>
        <v/>
      </c>
      <c r="BJ56" s="22"/>
      <c r="BK56" s="22"/>
      <c r="BL56" s="22"/>
      <c r="BM56" s="22"/>
      <c r="BN56" s="22"/>
      <c r="BO56" s="52"/>
      <c r="BP56" s="128"/>
      <c r="BQ56" s="52"/>
      <c r="BR56" s="52"/>
      <c r="BS56" s="52"/>
      <c r="BT56" s="52"/>
      <c r="BU56" s="52"/>
      <c r="BV56" s="52"/>
      <c r="BW56" s="52"/>
      <c r="BX56" s="52"/>
      <c r="BY56" s="23"/>
      <c r="BZ56" s="23"/>
      <c r="CA56" s="23"/>
      <c r="CB56" s="23"/>
      <c r="CC56" s="23"/>
      <c r="CD56" s="23"/>
      <c r="CE56" s="38"/>
      <c r="CF56" s="38"/>
      <c r="CG56" s="38"/>
      <c r="CH56" s="38"/>
      <c r="CI56" s="38"/>
      <c r="CJ56" s="38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15"/>
      <c r="DH56" s="15"/>
      <c r="DI56" s="15"/>
      <c r="DJ56" s="15"/>
      <c r="DK56" s="15"/>
      <c r="DL56" s="15"/>
      <c r="DM56" s="15"/>
      <c r="DN56" s="15"/>
      <c r="DO56" s="15"/>
      <c r="DP56" s="8"/>
      <c r="DQ56" s="8"/>
      <c r="FA56" s="103" t="str">
        <f>IF(DG24=FB56,"","VERMONT")</f>
        <v>VERMONT</v>
      </c>
      <c r="FB56" s="105" t="s">
        <v>25</v>
      </c>
    </row>
    <row r="57" spans="2:190" ht="12" customHeight="1">
      <c r="B57" s="8"/>
      <c r="C57" s="8"/>
      <c r="D57" s="8"/>
      <c r="E57" s="8"/>
      <c r="F57" s="8"/>
      <c r="G57" s="8"/>
      <c r="H57" s="15"/>
      <c r="I57" s="15"/>
      <c r="J57" s="15"/>
      <c r="K57" s="44"/>
      <c r="L57" s="44"/>
      <c r="M57" s="44"/>
      <c r="N57" s="44"/>
      <c r="O57" s="44"/>
      <c r="P57" s="44"/>
      <c r="Q57" s="44"/>
      <c r="R57" s="44"/>
      <c r="S57" s="44"/>
      <c r="T57" s="45"/>
      <c r="U57" s="45"/>
      <c r="V57" s="45"/>
      <c r="W57" s="45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38"/>
      <c r="AY57" s="38"/>
      <c r="AZ57" s="38"/>
      <c r="BA57" s="38"/>
      <c r="BB57" s="38"/>
      <c r="BC57" s="38"/>
      <c r="BD57" s="38"/>
      <c r="BE57" s="22"/>
      <c r="BF57" s="144" t="str">
        <f>IF(BF55=$EP$9,$EQ$9,"")</f>
        <v/>
      </c>
      <c r="BG57" s="22"/>
      <c r="BH57" s="22"/>
      <c r="BI57" s="22"/>
      <c r="BJ57" s="22"/>
      <c r="BK57" s="22"/>
      <c r="BL57" s="22"/>
      <c r="BM57" s="22"/>
      <c r="BN57" s="2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23"/>
      <c r="BZ57" s="23"/>
      <c r="CA57" s="23"/>
      <c r="CB57" s="23"/>
      <c r="CC57" s="23"/>
      <c r="CD57" s="23"/>
      <c r="CE57" s="38"/>
      <c r="CF57" s="38"/>
      <c r="CG57" s="38"/>
      <c r="CH57" s="38"/>
      <c r="CI57" s="38"/>
      <c r="CJ57" s="38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8"/>
      <c r="DQ57" s="8"/>
      <c r="FA57" s="103" t="str">
        <f>IF(CW46=FB57,"","VIRGINIA")</f>
        <v>VIRGINIA</v>
      </c>
      <c r="FB57" s="105" t="s">
        <v>33</v>
      </c>
    </row>
    <row r="58" spans="2:190" ht="12" customHeight="1">
      <c r="B58" s="8"/>
      <c r="C58" s="8"/>
      <c r="D58" s="8"/>
      <c r="E58" s="8"/>
      <c r="F58" s="8"/>
      <c r="G58" s="8"/>
      <c r="H58" s="15"/>
      <c r="I58" s="15"/>
      <c r="J58" s="15"/>
      <c r="K58" s="44"/>
      <c r="L58" s="44"/>
      <c r="M58" s="44"/>
      <c r="N58" s="44"/>
      <c r="O58" s="44"/>
      <c r="P58" s="44"/>
      <c r="Q58" s="44"/>
      <c r="R58" s="44"/>
      <c r="S58" s="44"/>
      <c r="T58" s="45"/>
      <c r="U58" s="45"/>
      <c r="V58" s="45"/>
      <c r="W58" s="45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20"/>
      <c r="AM58" s="115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38"/>
      <c r="AY58" s="38"/>
      <c r="AZ58" s="38"/>
      <c r="BA58" s="38"/>
      <c r="BB58" s="38"/>
      <c r="BC58" s="38"/>
      <c r="BD58" s="38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52"/>
      <c r="BP58" s="53" t="str">
        <f>IF(BP56=$EP$13,$EQ$13,"")</f>
        <v/>
      </c>
      <c r="BQ58" s="52"/>
      <c r="BR58" s="52"/>
      <c r="BS58" s="52"/>
      <c r="BT58" s="52"/>
      <c r="BU58" s="52"/>
      <c r="BV58" s="52"/>
      <c r="BW58" s="52"/>
      <c r="BX58" s="23"/>
      <c r="BY58" s="23"/>
      <c r="BZ58" s="23"/>
      <c r="CA58" s="23"/>
      <c r="CB58" s="23"/>
      <c r="CC58" s="23"/>
      <c r="CD58" s="23"/>
      <c r="CE58" s="38"/>
      <c r="CF58" s="38"/>
      <c r="CG58" s="38"/>
      <c r="CH58" s="38"/>
      <c r="CI58" s="38"/>
      <c r="CJ58" s="38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47"/>
      <c r="CX58" s="47"/>
      <c r="CY58" s="47"/>
      <c r="CZ58" s="47"/>
      <c r="DA58" s="47"/>
      <c r="DB58" s="47"/>
      <c r="DC58" s="47"/>
      <c r="DD58" s="47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8"/>
      <c r="DQ58" s="8"/>
      <c r="FA58" s="103" t="str">
        <f>IF(CR42=FB58,"","VIRGINIA OEST")</f>
        <v>VIRGINIA OEST</v>
      </c>
      <c r="FB58" s="105" t="s">
        <v>45</v>
      </c>
    </row>
    <row r="59" spans="2:190" ht="12" customHeight="1">
      <c r="B59" s="8"/>
      <c r="C59" s="8"/>
      <c r="D59" s="8"/>
      <c r="E59" s="8"/>
      <c r="F59" s="8"/>
      <c r="G59" s="8"/>
      <c r="H59" s="15"/>
      <c r="I59" s="15"/>
      <c r="J59" s="15"/>
      <c r="K59" s="15"/>
      <c r="L59" s="15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5"/>
      <c r="X59" s="45"/>
      <c r="Y59" s="51"/>
      <c r="Z59" s="51"/>
      <c r="AA59" s="51"/>
      <c r="AB59" s="129"/>
      <c r="AC59" s="51"/>
      <c r="AD59" s="51"/>
      <c r="AE59" s="51"/>
      <c r="AF59" s="51"/>
      <c r="AG59" s="51"/>
      <c r="AH59" s="51"/>
      <c r="AI59" s="51"/>
      <c r="AJ59" s="51"/>
      <c r="AK59" s="51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38"/>
      <c r="AY59" s="38"/>
      <c r="AZ59" s="38"/>
      <c r="BA59" s="38"/>
      <c r="BB59" s="38"/>
      <c r="BC59" s="38"/>
      <c r="BD59" s="38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52"/>
      <c r="BP59" s="52"/>
      <c r="BQ59" s="52"/>
      <c r="BR59" s="52"/>
      <c r="BS59" s="81" t="str">
        <f>IF(BP58=EQ13,"O","")</f>
        <v/>
      </c>
      <c r="BT59" s="52"/>
      <c r="BU59" s="52"/>
      <c r="BV59" s="52"/>
      <c r="BW59" s="52"/>
      <c r="BX59" s="23"/>
      <c r="BY59" s="23"/>
      <c r="BZ59" s="23"/>
      <c r="CA59" s="23"/>
      <c r="CB59" s="23"/>
      <c r="CC59" s="23"/>
      <c r="CD59" s="23"/>
      <c r="CE59" s="38"/>
      <c r="CF59" s="38"/>
      <c r="CG59" s="38"/>
      <c r="CH59" s="38"/>
      <c r="CI59" s="38"/>
      <c r="CJ59" s="38"/>
      <c r="CK59" s="38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54"/>
      <c r="CW59" s="54"/>
      <c r="CX59" s="54"/>
      <c r="CY59" s="54"/>
      <c r="CZ59" s="54"/>
      <c r="DA59" s="54"/>
      <c r="DB59" s="54"/>
      <c r="DC59" s="54"/>
      <c r="DD59" s="54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8"/>
      <c r="DQ59" s="8"/>
      <c r="FA59" s="103" t="str">
        <f>IF(M28=FB59,"","WASHINGTON")</f>
        <v>WASHINGTON</v>
      </c>
      <c r="FB59" s="105" t="s">
        <v>28</v>
      </c>
    </row>
    <row r="60" spans="2:190" ht="12" customHeight="1">
      <c r="B60" s="8"/>
      <c r="C60" s="8"/>
      <c r="D60" s="8"/>
      <c r="E60" s="8"/>
      <c r="F60" s="8"/>
      <c r="G60" s="8"/>
      <c r="H60" s="15"/>
      <c r="I60" s="15"/>
      <c r="J60" s="15"/>
      <c r="K60" s="15"/>
      <c r="L60" s="15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45"/>
      <c r="Y60" s="45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20"/>
      <c r="AM60" s="138" t="str">
        <f>IF(AM58=$EL$5,$EM$5,"")</f>
        <v/>
      </c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38"/>
      <c r="AY60" s="38"/>
      <c r="AZ60" s="38"/>
      <c r="BA60" s="38"/>
      <c r="BB60" s="38"/>
      <c r="BC60" s="38"/>
      <c r="BD60" s="38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52"/>
      <c r="BP60" s="52"/>
      <c r="BQ60" s="52"/>
      <c r="BR60" s="52"/>
      <c r="BS60" s="52"/>
      <c r="BT60" s="52"/>
      <c r="BU60" s="52"/>
      <c r="BV60" s="52"/>
      <c r="BW60" s="23"/>
      <c r="BX60" s="23"/>
      <c r="BY60" s="23"/>
      <c r="BZ60" s="23"/>
      <c r="CA60" s="23"/>
      <c r="CB60" s="23"/>
      <c r="CC60" s="23"/>
      <c r="CD60" s="23"/>
      <c r="CE60" s="38"/>
      <c r="CF60" s="38"/>
      <c r="CG60" s="38"/>
      <c r="CH60" s="38"/>
      <c r="CI60" s="38"/>
      <c r="CJ60" s="38"/>
      <c r="CK60" s="38"/>
      <c r="CL60" s="22"/>
      <c r="CM60" s="22"/>
      <c r="CN60" s="73"/>
      <c r="CO60" s="66" t="str">
        <f>IF(CN64=EM11,"O","")</f>
        <v/>
      </c>
      <c r="CP60" s="22"/>
      <c r="CQ60" s="22"/>
      <c r="CR60" s="22"/>
      <c r="CS60" s="22"/>
      <c r="CT60" s="22"/>
      <c r="CU60" s="22"/>
      <c r="CV60" s="54"/>
      <c r="CW60" s="54"/>
      <c r="CX60" s="54"/>
      <c r="CY60" s="54"/>
      <c r="CZ60" s="54"/>
      <c r="DA60" s="54"/>
      <c r="DB60" s="54"/>
      <c r="DC60" s="54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8"/>
      <c r="DQ60" s="8"/>
      <c r="FA60" s="103" t="str">
        <f>IF(BQ30=FB60,"","WISCONSIN")</f>
        <v>WISCONSIN</v>
      </c>
      <c r="FB60" s="105" t="s">
        <v>43</v>
      </c>
    </row>
    <row r="61" spans="2:190" ht="12" customHeight="1" thickBot="1">
      <c r="B61" s="8"/>
      <c r="C61" s="8"/>
      <c r="D61" s="8"/>
      <c r="E61" s="8"/>
      <c r="F61" s="8"/>
      <c r="G61" s="8"/>
      <c r="H61" s="15"/>
      <c r="I61" s="15"/>
      <c r="J61" s="15"/>
      <c r="K61" s="15"/>
      <c r="L61" s="15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  <c r="Z61" s="51"/>
      <c r="AA61" s="51"/>
      <c r="AB61" s="140" t="str">
        <f>IF(AB59=$EL$4,$EM$4,"")</f>
        <v/>
      </c>
      <c r="AC61" s="51"/>
      <c r="AD61" s="51"/>
      <c r="AE61" s="51"/>
      <c r="AF61" s="51"/>
      <c r="AG61" s="51"/>
      <c r="AH61" s="51"/>
      <c r="AI61" s="51"/>
      <c r="AJ61" s="51"/>
      <c r="AK61" s="51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38"/>
      <c r="AY61" s="38"/>
      <c r="AZ61" s="38"/>
      <c r="BA61" s="38"/>
      <c r="BB61" s="38"/>
      <c r="BC61" s="38"/>
      <c r="BD61" s="38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52"/>
      <c r="BP61" s="52"/>
      <c r="BQ61" s="52"/>
      <c r="BR61" s="52"/>
      <c r="BS61" s="52"/>
      <c r="BT61" s="52"/>
      <c r="BU61" s="52"/>
      <c r="BV61" s="52"/>
      <c r="BW61" s="23"/>
      <c r="BX61" s="23"/>
      <c r="BY61" s="112"/>
      <c r="BZ61" s="23"/>
      <c r="CA61" s="23"/>
      <c r="CB61" s="23"/>
      <c r="CC61" s="23"/>
      <c r="CD61" s="23"/>
      <c r="CE61" s="38"/>
      <c r="CF61" s="84"/>
      <c r="CG61" s="108"/>
      <c r="CH61" s="38"/>
      <c r="CI61" s="38"/>
      <c r="CJ61" s="38"/>
      <c r="CK61" s="38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54"/>
      <c r="CW61" s="130"/>
      <c r="CX61" s="54"/>
      <c r="CY61" s="54"/>
      <c r="CZ61" s="54"/>
      <c r="DA61" s="54"/>
      <c r="DB61" s="54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8"/>
      <c r="DQ61" s="8"/>
      <c r="FA61" s="104" t="str">
        <f>IF(AJ34=FB61,"","WYOMING")</f>
        <v>WYOMING</v>
      </c>
      <c r="FB61" s="105" t="s">
        <v>8</v>
      </c>
      <c r="FJ61" s="106"/>
    </row>
    <row r="62" spans="2:190" ht="12" customHeight="1">
      <c r="B62" s="8"/>
      <c r="C62" s="8"/>
      <c r="D62" s="8"/>
      <c r="E62" s="8"/>
      <c r="F62" s="8"/>
      <c r="G62" s="8"/>
      <c r="H62" s="15"/>
      <c r="I62" s="15"/>
      <c r="J62" s="15"/>
      <c r="K62" s="15"/>
      <c r="L62" s="15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51"/>
      <c r="AA62" s="51"/>
      <c r="AB62" s="51"/>
      <c r="AC62" s="56" t="str">
        <f>IF(AB61="PHOENIX","O","")</f>
        <v/>
      </c>
      <c r="AD62" s="51"/>
      <c r="AE62" s="51"/>
      <c r="AF62" s="51"/>
      <c r="AG62" s="51"/>
      <c r="AH62" s="51"/>
      <c r="AI62" s="51"/>
      <c r="AJ62" s="51"/>
      <c r="AK62" s="51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52"/>
      <c r="BQ62" s="52"/>
      <c r="BR62" s="52"/>
      <c r="BS62" s="52"/>
      <c r="BT62" s="52"/>
      <c r="BU62" s="52"/>
      <c r="BV62" s="52"/>
      <c r="BW62" s="23"/>
      <c r="BX62" s="23"/>
      <c r="BY62" s="23"/>
      <c r="BZ62" s="23"/>
      <c r="CA62" s="23"/>
      <c r="CB62" s="23"/>
      <c r="CC62" s="23"/>
      <c r="CD62" s="23"/>
      <c r="CE62" s="38"/>
      <c r="CF62" s="38"/>
      <c r="CG62" s="38"/>
      <c r="CH62" s="38"/>
      <c r="CI62" s="38"/>
      <c r="CJ62" s="38"/>
      <c r="CK62" s="38"/>
      <c r="CL62" s="22"/>
      <c r="CM62" s="22"/>
      <c r="CN62" s="111"/>
      <c r="CO62" s="22"/>
      <c r="CP62" s="22"/>
      <c r="CQ62" s="22"/>
      <c r="CR62" s="22"/>
      <c r="CS62" s="22"/>
      <c r="CT62" s="54"/>
      <c r="CU62" s="54"/>
      <c r="CV62" s="54"/>
      <c r="CW62" s="80" t="str">
        <f>IF(CW63=EM12,"O","")</f>
        <v/>
      </c>
      <c r="CX62" s="54"/>
      <c r="CY62" s="54"/>
      <c r="CZ62" s="54"/>
      <c r="DA62" s="54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8"/>
      <c r="DQ62" s="8"/>
      <c r="FA62" s="5" t="str">
        <f t="shared" ref="FA62:FA64" si="16">IF(CG111=FO51,"","ALASKA")</f>
        <v/>
      </c>
    </row>
    <row r="63" spans="2:190" ht="12" customHeight="1">
      <c r="B63" s="8"/>
      <c r="C63" s="8"/>
      <c r="D63" s="8"/>
      <c r="E63" s="8"/>
      <c r="F63" s="8"/>
      <c r="G63" s="8"/>
      <c r="H63" s="15"/>
      <c r="I63" s="15"/>
      <c r="J63" s="15"/>
      <c r="K63" s="15"/>
      <c r="L63" s="15"/>
      <c r="M63" s="15"/>
      <c r="N63" s="15"/>
      <c r="O63" s="15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52"/>
      <c r="BQ63" s="52"/>
      <c r="BR63" s="52"/>
      <c r="BS63" s="52"/>
      <c r="BT63" s="52"/>
      <c r="BU63" s="52"/>
      <c r="BV63" s="52"/>
      <c r="BW63" s="23"/>
      <c r="BX63" s="23"/>
      <c r="BY63" s="30"/>
      <c r="BZ63" s="23"/>
      <c r="CA63" s="23"/>
      <c r="CB63" s="23"/>
      <c r="CC63" s="23"/>
      <c r="CD63" s="23"/>
      <c r="CE63" s="38"/>
      <c r="CF63" s="83" t="str">
        <f>IF(CF61=$EL$9,$EM$9,"")</f>
        <v/>
      </c>
      <c r="CG63" s="158" t="str">
        <f>IF(CG61=$EL$9,$EM$9,"")</f>
        <v/>
      </c>
      <c r="CH63" s="38"/>
      <c r="CI63" s="38"/>
      <c r="CJ63" s="38"/>
      <c r="CK63" s="38"/>
      <c r="CL63" s="38"/>
      <c r="CM63" s="22"/>
      <c r="CN63" s="22"/>
      <c r="CO63" s="22"/>
      <c r="CP63" s="22"/>
      <c r="CQ63" s="22"/>
      <c r="CR63" s="22"/>
      <c r="CS63" s="22"/>
      <c r="CT63" s="54"/>
      <c r="CU63" s="54"/>
      <c r="CV63" s="54"/>
      <c r="CW63" s="156" t="str">
        <f>IF(CW61=$EL$12,$EM$12,"")</f>
        <v/>
      </c>
      <c r="CX63" s="54"/>
      <c r="CY63" s="54"/>
      <c r="CZ63" s="54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8"/>
      <c r="DQ63" s="8"/>
      <c r="FA63" s="5" t="str">
        <f t="shared" si="16"/>
        <v/>
      </c>
    </row>
    <row r="64" spans="2:190" ht="12" customHeight="1">
      <c r="B64" s="8"/>
      <c r="C64" s="8"/>
      <c r="D64" s="8"/>
      <c r="E64" s="8"/>
      <c r="F64" s="8"/>
      <c r="G64" s="8"/>
      <c r="H64" s="15"/>
      <c r="I64" s="15"/>
      <c r="J64" s="15"/>
      <c r="K64" s="15"/>
      <c r="L64" s="15"/>
      <c r="M64" s="15"/>
      <c r="N64" s="15"/>
      <c r="O64" s="15"/>
      <c r="P64" s="44"/>
      <c r="Q64" s="44"/>
      <c r="R64" s="44"/>
      <c r="S64" s="44"/>
      <c r="T64" s="44"/>
      <c r="U64" s="44"/>
      <c r="V64" s="44"/>
      <c r="W64" s="44"/>
      <c r="X64" s="44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1"/>
      <c r="BQ64" s="31"/>
      <c r="BR64" s="31"/>
      <c r="BS64" s="31"/>
      <c r="BT64" s="31"/>
      <c r="BU64" s="31"/>
      <c r="BV64" s="31"/>
      <c r="BW64" s="31"/>
      <c r="BX64" s="23"/>
      <c r="BY64" s="139" t="str">
        <f>IF(BY61=$EL$8,$EM$8,"")</f>
        <v/>
      </c>
      <c r="BZ64" s="23"/>
      <c r="CA64" s="23"/>
      <c r="CB64" s="23"/>
      <c r="CC64" s="23"/>
      <c r="CD64" s="23"/>
      <c r="CE64" s="38"/>
      <c r="CF64" s="38"/>
      <c r="CG64" s="38"/>
      <c r="CH64" s="38"/>
      <c r="CI64" s="68" t="str">
        <f>IF(CF63=EM9,"O","")</f>
        <v/>
      </c>
      <c r="CJ64" s="38"/>
      <c r="CK64" s="38"/>
      <c r="CL64" s="38"/>
      <c r="CM64" s="22"/>
      <c r="CN64" s="144" t="str">
        <f>IF(CN62=$EL$11,$EM$11,"")</f>
        <v/>
      </c>
      <c r="CO64" s="22"/>
      <c r="CP64" s="22"/>
      <c r="CQ64" s="22"/>
      <c r="CR64" s="22"/>
      <c r="CS64" s="22"/>
      <c r="CT64" s="22"/>
      <c r="CU64" s="22"/>
      <c r="CV64" s="54"/>
      <c r="CW64" s="54"/>
      <c r="CX64" s="54"/>
      <c r="CY64" s="54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8"/>
      <c r="DQ64" s="8"/>
      <c r="FA64" s="5" t="str">
        <f t="shared" si="16"/>
        <v/>
      </c>
    </row>
    <row r="65" spans="2:122" ht="4.5" customHeight="1">
      <c r="B65" s="8"/>
      <c r="C65" s="8"/>
      <c r="D65" s="8"/>
      <c r="E65" s="8"/>
      <c r="F65" s="8"/>
      <c r="G65" s="8"/>
      <c r="H65" s="15"/>
      <c r="I65" s="15"/>
      <c r="J65" s="15"/>
      <c r="K65" s="15"/>
      <c r="L65" s="15"/>
      <c r="M65" s="15"/>
      <c r="N65" s="15"/>
      <c r="O65" s="15"/>
      <c r="P65" s="44"/>
      <c r="Q65" s="44"/>
      <c r="R65" s="44"/>
      <c r="S65" s="44"/>
      <c r="T65" s="44"/>
      <c r="U65" s="44"/>
      <c r="V65" s="44"/>
      <c r="W65" s="44"/>
      <c r="X65" s="44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1"/>
      <c r="BQ65" s="31"/>
      <c r="BR65" s="31"/>
      <c r="BS65" s="31"/>
      <c r="BT65" s="31"/>
      <c r="BU65" s="31"/>
      <c r="BV65" s="31"/>
      <c r="BW65" s="31"/>
      <c r="BX65" s="23"/>
      <c r="BY65" s="62" t="str">
        <f>IF(BY64=EM8,"O","")</f>
        <v/>
      </c>
      <c r="BZ65" s="23"/>
      <c r="CA65" s="23"/>
      <c r="CB65" s="23"/>
      <c r="CC65" s="23"/>
      <c r="CD65" s="23"/>
      <c r="CE65" s="38"/>
      <c r="CF65" s="38"/>
      <c r="CG65" s="38"/>
      <c r="CH65" s="38"/>
      <c r="CI65" s="38"/>
      <c r="CJ65" s="38"/>
      <c r="CK65" s="38"/>
      <c r="CL65" s="22"/>
      <c r="CM65" s="22"/>
      <c r="CN65" s="22"/>
      <c r="CO65" s="22"/>
      <c r="CP65" s="22"/>
      <c r="CQ65" s="22"/>
      <c r="CR65" s="22"/>
      <c r="CS65" s="22"/>
      <c r="CT65" s="22"/>
      <c r="CU65" s="54"/>
      <c r="CV65" s="54"/>
      <c r="CW65" s="54"/>
      <c r="CX65" s="54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8"/>
      <c r="DQ65" s="8"/>
    </row>
    <row r="66" spans="2:122" ht="10.5" customHeight="1">
      <c r="B66" s="8"/>
      <c r="C66" s="8"/>
      <c r="D66" s="8"/>
      <c r="E66" s="8"/>
      <c r="F66" s="8"/>
      <c r="G66" s="8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44"/>
      <c r="T66" s="44"/>
      <c r="U66" s="44"/>
      <c r="V66" s="44"/>
      <c r="W66" s="44"/>
      <c r="X66" s="44"/>
      <c r="Y66" s="44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20"/>
      <c r="AM66" s="20"/>
      <c r="AN66" s="20"/>
      <c r="AO66" s="20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10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1"/>
      <c r="BQ66" s="114"/>
      <c r="BR66" s="31"/>
      <c r="BS66" s="31"/>
      <c r="BT66" s="31"/>
      <c r="BU66" s="31"/>
      <c r="BV66" s="31"/>
      <c r="BW66" s="31"/>
      <c r="BX66" s="23"/>
      <c r="BY66" s="23"/>
      <c r="BZ66" s="23"/>
      <c r="CA66" s="23"/>
      <c r="CB66" s="23"/>
      <c r="CC66" s="23"/>
      <c r="CD66" s="23"/>
      <c r="CE66" s="38"/>
      <c r="CF66" s="38"/>
      <c r="CG66" s="38"/>
      <c r="CH66" s="38"/>
      <c r="CI66" s="38"/>
      <c r="CJ66" s="38"/>
      <c r="CK66" s="38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8"/>
      <c r="DQ66" s="8"/>
    </row>
    <row r="67" spans="2:122" ht="12" customHeight="1">
      <c r="B67" s="8"/>
      <c r="C67" s="8"/>
      <c r="D67" s="8"/>
      <c r="E67" s="8"/>
      <c r="F67" s="8"/>
      <c r="G67" s="8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20"/>
      <c r="AM67" s="15"/>
      <c r="AN67" s="15"/>
      <c r="AO67" s="15"/>
      <c r="AP67" s="15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1"/>
      <c r="BQ67" s="31"/>
      <c r="BR67" s="31"/>
      <c r="BS67" s="31"/>
      <c r="BT67" s="31"/>
      <c r="BU67" s="31"/>
      <c r="BV67" s="31"/>
      <c r="BW67" s="31"/>
      <c r="BX67" s="23"/>
      <c r="BY67" s="23"/>
      <c r="BZ67" s="23"/>
      <c r="CA67" s="23"/>
      <c r="CB67" s="23"/>
      <c r="CC67" s="23"/>
      <c r="CD67" s="23"/>
      <c r="CE67" s="38"/>
      <c r="CF67" s="38"/>
      <c r="CG67" s="38"/>
      <c r="CH67" s="38"/>
      <c r="CI67" s="38"/>
      <c r="CJ67" s="38"/>
      <c r="CK67" s="38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8"/>
      <c r="DQ67" s="8"/>
    </row>
    <row r="68" spans="2:122" ht="14.25" customHeight="1">
      <c r="B68" s="8"/>
      <c r="C68" s="8"/>
      <c r="D68" s="8"/>
      <c r="E68" s="8"/>
      <c r="F68" s="8"/>
      <c r="G68" s="8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38"/>
      <c r="AS68" s="38"/>
      <c r="AT68" s="38"/>
      <c r="AU68" s="38"/>
      <c r="AV68" s="38"/>
      <c r="AW68" s="38"/>
      <c r="AX68" s="38"/>
      <c r="AY68" s="38"/>
      <c r="AZ68" s="38"/>
      <c r="BA68" s="147" t="str">
        <f>IF(BA66=$EL$6,$EM$6,"")</f>
        <v/>
      </c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1"/>
      <c r="BQ68" s="159" t="str">
        <f>IF(BQ66=$EL$7,$EM$7,"")</f>
        <v/>
      </c>
      <c r="BR68" s="31"/>
      <c r="BS68" s="31"/>
      <c r="BT68" s="31"/>
      <c r="BU68" s="31"/>
      <c r="BV68" s="31"/>
      <c r="BW68" s="31"/>
      <c r="BX68" s="31"/>
      <c r="BY68" s="31"/>
      <c r="BZ68" s="31"/>
      <c r="CA68" s="23"/>
      <c r="CB68" s="23"/>
      <c r="CC68" s="23"/>
      <c r="CD68" s="23"/>
      <c r="CE68" s="38"/>
      <c r="CF68" s="15"/>
      <c r="CG68" s="38"/>
      <c r="CH68" s="38"/>
      <c r="CI68" s="38"/>
      <c r="CJ68" s="38"/>
      <c r="CK68" s="38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15"/>
      <c r="CW68" s="15"/>
      <c r="CX68" s="15"/>
      <c r="CY68" s="15"/>
      <c r="CZ68" s="15"/>
      <c r="DA68" s="15"/>
      <c r="DB68" s="15"/>
      <c r="DC68" s="15" t="s">
        <v>88</v>
      </c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8"/>
      <c r="DQ68" s="8"/>
    </row>
    <row r="69" spans="2:122" ht="12" customHeight="1">
      <c r="B69" s="8"/>
      <c r="C69" s="8"/>
      <c r="D69" s="8"/>
      <c r="E69" s="8"/>
      <c r="F69" s="8"/>
      <c r="G69" s="8"/>
      <c r="H69" s="15"/>
      <c r="I69" s="15"/>
      <c r="J69" s="15"/>
      <c r="K69" s="99" t="s">
        <v>108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33">
        <f>SUM($GH$1:$GH$60)</f>
        <v>0</v>
      </c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1"/>
      <c r="BQ69" s="31"/>
      <c r="BR69" s="31"/>
      <c r="BS69" s="31"/>
      <c r="BT69" s="31"/>
      <c r="BU69" s="31"/>
      <c r="BV69" s="31"/>
      <c r="BW69" s="60" t="str">
        <f>IF(BQ68=EM7,"O","")</f>
        <v/>
      </c>
      <c r="BX69" s="31"/>
      <c r="BY69" s="31"/>
      <c r="BZ69" s="31"/>
      <c r="CA69" s="23"/>
      <c r="CB69" s="23"/>
      <c r="CC69" s="23"/>
      <c r="CD69" s="23"/>
      <c r="CE69" s="38"/>
      <c r="CF69" s="15"/>
      <c r="CG69" s="38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8"/>
      <c r="DQ69" s="8"/>
    </row>
    <row r="70" spans="2:122" ht="12" customHeight="1">
      <c r="B70" s="8"/>
      <c r="C70" s="8"/>
      <c r="D70" s="8"/>
      <c r="E70" s="8"/>
      <c r="F70" s="8"/>
      <c r="G70" s="8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23"/>
      <c r="CB70" s="23"/>
      <c r="CC70" s="23"/>
      <c r="CD70" s="23"/>
      <c r="CE70" s="38"/>
      <c r="CF70" s="15"/>
      <c r="CG70" s="38"/>
      <c r="CH70" s="15"/>
      <c r="CI70" s="15"/>
      <c r="CJ70" s="15"/>
      <c r="CK70" s="20"/>
      <c r="CL70" s="20"/>
      <c r="CM70" s="20"/>
      <c r="CN70" s="58" t="str">
        <f>IF(CR72=EM10,"O","")</f>
        <v/>
      </c>
      <c r="CO70" s="20"/>
      <c r="CP70" s="20"/>
      <c r="CQ70" s="20"/>
      <c r="CR70" s="115"/>
      <c r="CS70" s="20"/>
      <c r="CT70" s="20"/>
      <c r="CU70" s="20"/>
      <c r="CV70" s="20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8"/>
      <c r="DQ70" s="8"/>
    </row>
    <row r="71" spans="2:122" ht="4.5" customHeight="1">
      <c r="B71" s="8"/>
      <c r="C71" s="8"/>
      <c r="D71" s="8"/>
      <c r="E71" s="8"/>
      <c r="F71" s="8"/>
      <c r="G71" s="8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1"/>
      <c r="BQ71" s="31"/>
      <c r="BR71" s="31"/>
      <c r="BS71" s="31"/>
      <c r="BT71" s="31"/>
      <c r="BU71" s="31"/>
      <c r="BV71" s="31"/>
      <c r="BW71" s="31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20"/>
      <c r="CM71" s="20"/>
      <c r="CN71" s="15"/>
      <c r="CO71" s="20"/>
      <c r="CP71" s="20"/>
      <c r="CQ71" s="20"/>
      <c r="CR71" s="20"/>
      <c r="CS71" s="20"/>
      <c r="CT71" s="20"/>
      <c r="CU71" s="20"/>
      <c r="CV71" s="20"/>
      <c r="CW71" s="20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8"/>
      <c r="DQ71" s="8"/>
    </row>
    <row r="72" spans="2:122" ht="12" customHeight="1">
      <c r="B72" s="8"/>
      <c r="C72" s="8"/>
      <c r="D72" s="8"/>
      <c r="E72" s="8"/>
      <c r="F72" s="8"/>
      <c r="G72" s="8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38"/>
      <c r="AW72" s="38"/>
      <c r="AX72" s="38"/>
      <c r="AY72" s="38"/>
      <c r="AZ72" s="15"/>
      <c r="BA72" s="38"/>
      <c r="BB72" s="38"/>
      <c r="BC72" s="38"/>
      <c r="BD72" s="38"/>
      <c r="BE72" s="38"/>
      <c r="BF72" s="38"/>
      <c r="BG72" s="38"/>
      <c r="BH72" s="38"/>
      <c r="BI72" s="68" t="str">
        <f>IF(BA68=EM6,"O","")</f>
        <v/>
      </c>
      <c r="BJ72" s="38"/>
      <c r="BK72" s="38"/>
      <c r="BL72" s="38"/>
      <c r="BM72" s="38"/>
      <c r="BN72" s="38"/>
      <c r="BO72" s="38"/>
      <c r="BP72" s="31"/>
      <c r="BQ72" s="31"/>
      <c r="BR72" s="31"/>
      <c r="BS72" s="31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20"/>
      <c r="CR72" s="42" t="str">
        <f>IF(CR70=$EL$10,$EM$10,"")</f>
        <v/>
      </c>
      <c r="CS72" s="20"/>
      <c r="CT72" s="20"/>
      <c r="CU72" s="20"/>
      <c r="CV72" s="20"/>
      <c r="CW72" s="20"/>
      <c r="CX72" s="20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8"/>
      <c r="DQ72" s="8"/>
    </row>
    <row r="73" spans="2:122" ht="12" customHeight="1">
      <c r="B73" s="8"/>
      <c r="C73" s="8"/>
      <c r="D73" s="8"/>
      <c r="E73" s="8" t="s">
        <v>49</v>
      </c>
      <c r="F73" s="8"/>
      <c r="G73" s="8"/>
      <c r="H73" s="15"/>
      <c r="I73" s="15"/>
      <c r="J73" s="15"/>
      <c r="K73" s="15"/>
      <c r="L73" s="15"/>
      <c r="M73" s="15"/>
      <c r="N73" s="15"/>
      <c r="O73" s="15"/>
      <c r="P73" s="15"/>
      <c r="Q73" s="131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38"/>
      <c r="AX73" s="38"/>
      <c r="AY73" s="15"/>
      <c r="AZ73" s="15"/>
      <c r="BA73" s="15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1"/>
      <c r="BQ73" s="31"/>
      <c r="BR73" s="31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20"/>
      <c r="CR73" s="20"/>
      <c r="CS73" s="20"/>
      <c r="CT73" s="20"/>
      <c r="CU73" s="20"/>
      <c r="CV73" s="20"/>
      <c r="CW73" s="20"/>
      <c r="CX73" s="20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8"/>
      <c r="DQ73" s="8"/>
    </row>
    <row r="74" spans="2:122" ht="12" customHeight="1">
      <c r="B74" s="8"/>
      <c r="C74" s="8"/>
      <c r="D74" s="8"/>
      <c r="E74" s="8"/>
      <c r="F74" s="8"/>
      <c r="G74" s="8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38"/>
      <c r="AY74" s="15"/>
      <c r="AZ74" s="15"/>
      <c r="BA74" s="15"/>
      <c r="BB74" s="15"/>
      <c r="BC74" s="38"/>
      <c r="BD74" s="91" t="s">
        <v>93</v>
      </c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20"/>
      <c r="CS74" s="20"/>
      <c r="CT74" s="20"/>
      <c r="CU74" s="20"/>
      <c r="CV74" s="20"/>
      <c r="CW74" s="20"/>
      <c r="CX74" s="20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8"/>
      <c r="DQ74" s="8"/>
    </row>
    <row r="75" spans="2:122" ht="12" customHeight="1">
      <c r="B75" s="8"/>
      <c r="C75" s="8"/>
      <c r="D75" s="8"/>
      <c r="E75" s="8"/>
      <c r="F75" s="8"/>
      <c r="G75" s="8"/>
      <c r="H75" s="15"/>
      <c r="I75" s="15"/>
      <c r="J75" s="15"/>
      <c r="K75" s="15"/>
      <c r="L75" s="15"/>
      <c r="M75" s="15"/>
      <c r="N75" s="15"/>
      <c r="O75" s="15"/>
      <c r="P75" s="15"/>
      <c r="Q75" s="132" t="str">
        <f>IF(Q73=EU8,FA8,"")</f>
        <v/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20"/>
      <c r="CT75" s="20"/>
      <c r="CU75" s="20"/>
      <c r="CV75" s="20"/>
      <c r="CW75" s="20"/>
      <c r="CX75" s="20"/>
      <c r="CY75" s="20"/>
      <c r="CZ75" s="15"/>
      <c r="DA75" s="15"/>
      <c r="DB75" s="15"/>
      <c r="DC75" s="15"/>
      <c r="DD75" s="15"/>
      <c r="DE75" s="15"/>
      <c r="DF75" s="15"/>
      <c r="DG75" s="99" t="s">
        <v>108</v>
      </c>
      <c r="DH75" s="15"/>
      <c r="DI75" s="15"/>
      <c r="DJ75" s="15"/>
      <c r="DK75" s="15"/>
      <c r="DL75" s="15"/>
      <c r="DM75" s="15"/>
      <c r="DN75" s="15"/>
      <c r="DO75" s="15"/>
      <c r="DP75" s="8"/>
      <c r="DQ75" s="8"/>
      <c r="DR75" s="134">
        <f>SUM($GH$1:$GH$60)</f>
        <v>0</v>
      </c>
    </row>
    <row r="76" spans="2:122" ht="24" customHeight="1">
      <c r="B76" s="8"/>
      <c r="C76" s="8"/>
      <c r="D76" s="8"/>
      <c r="E76" s="8"/>
      <c r="F76" s="8"/>
      <c r="G76" s="8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20"/>
      <c r="CU76" s="20"/>
      <c r="CV76" s="20"/>
      <c r="CW76" s="20"/>
      <c r="CX76" s="20"/>
      <c r="CY76" s="20"/>
      <c r="CZ76" s="20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8"/>
      <c r="DQ76" s="8"/>
    </row>
    <row r="77" spans="2:122" ht="12" customHeight="1">
      <c r="B77" s="8"/>
      <c r="C77" s="8"/>
      <c r="D77" s="8"/>
      <c r="E77" s="8" t="s">
        <v>50</v>
      </c>
      <c r="F77" s="8"/>
      <c r="G77" s="8"/>
      <c r="H77" s="15"/>
      <c r="I77" s="15"/>
      <c r="J77" s="15"/>
      <c r="K77" s="15"/>
      <c r="L77" s="15"/>
      <c r="M77" s="15"/>
      <c r="N77" s="15"/>
      <c r="O77" s="15"/>
      <c r="P77" s="15"/>
      <c r="Q77" s="131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20"/>
      <c r="CV77" s="20"/>
      <c r="CW77" s="20"/>
      <c r="CX77" s="20"/>
      <c r="CY77" s="20"/>
      <c r="CZ77" s="20"/>
      <c r="DA77" s="20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8"/>
      <c r="DQ77" s="8"/>
    </row>
    <row r="78" spans="2:122" ht="12" customHeight="1">
      <c r="B78" s="8"/>
      <c r="C78" s="8"/>
      <c r="D78" s="8"/>
      <c r="E78" s="8"/>
      <c r="F78" s="8"/>
      <c r="G78" s="8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38"/>
      <c r="BF78" s="38"/>
      <c r="BG78" s="38"/>
      <c r="BH78" s="38"/>
      <c r="BI78" s="38"/>
      <c r="BJ78" s="38"/>
      <c r="BK78" s="38"/>
      <c r="BL78" s="38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20"/>
      <c r="CX78" s="20"/>
      <c r="CY78" s="20"/>
      <c r="CZ78" s="20"/>
      <c r="DA78" s="20"/>
      <c r="DB78" s="20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8"/>
      <c r="DQ78" s="8"/>
    </row>
    <row r="79" spans="2:122" ht="12" customHeight="1">
      <c r="B79" s="8"/>
      <c r="C79" s="8"/>
      <c r="D79" s="8"/>
      <c r="E79" s="8"/>
      <c r="F79" s="8"/>
      <c r="G79" s="8"/>
      <c r="H79" s="15"/>
      <c r="I79" s="15"/>
      <c r="J79" s="15"/>
      <c r="K79" s="15"/>
      <c r="L79" s="15"/>
      <c r="M79" s="15"/>
      <c r="N79" s="15"/>
      <c r="O79" s="15"/>
      <c r="P79" s="15"/>
      <c r="Q79" s="132" t="str">
        <f>IF(Q77=EU9,FA9,"")</f>
        <v/>
      </c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38"/>
      <c r="BG79" s="38"/>
      <c r="BH79" s="38"/>
      <c r="BI79" s="38"/>
      <c r="BJ79" s="38"/>
      <c r="BK79" s="38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20"/>
      <c r="CY79" s="20"/>
      <c r="CZ79" s="20"/>
      <c r="DA79" s="20"/>
      <c r="DB79" s="20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8"/>
      <c r="DQ79" s="8"/>
    </row>
    <row r="80" spans="2:122" ht="12" customHeight="1">
      <c r="B80" s="8"/>
      <c r="C80" s="8"/>
      <c r="D80" s="8"/>
      <c r="E80" s="8"/>
      <c r="F80" s="8"/>
      <c r="G80" s="8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38"/>
      <c r="BI80" s="38"/>
      <c r="BJ80" s="38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20"/>
      <c r="CY80" s="20"/>
      <c r="CZ80" s="20"/>
      <c r="DA80" s="20"/>
      <c r="DB80" s="20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8"/>
      <c r="DQ80" s="8"/>
    </row>
    <row r="81" spans="2:121" ht="24" customHeight="1">
      <c r="B81" s="8"/>
      <c r="C81" s="8"/>
      <c r="D81" s="8"/>
      <c r="E81" s="99"/>
      <c r="F81" s="8"/>
      <c r="G81" s="8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38"/>
      <c r="BJ81" s="38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20"/>
      <c r="CY81" s="20"/>
      <c r="CZ81" s="20"/>
      <c r="DA81" s="20"/>
      <c r="DB81" s="20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8"/>
      <c r="DQ81" s="8"/>
    </row>
    <row r="82" spans="2:121" ht="12" customHeight="1">
      <c r="B82" s="8"/>
      <c r="C82" s="8"/>
      <c r="D82" s="8"/>
      <c r="E82" s="8"/>
      <c r="F82" s="8"/>
      <c r="G82" s="8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20"/>
      <c r="CY82" s="20"/>
      <c r="CZ82" s="20"/>
      <c r="DA82" s="20"/>
      <c r="DB82" s="20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8"/>
      <c r="DQ82" s="8"/>
    </row>
    <row r="83" spans="2:121" ht="12" customHeight="1">
      <c r="B83" s="8"/>
      <c r="C83" s="8"/>
      <c r="D83" s="8"/>
      <c r="E83" s="8"/>
      <c r="F83" s="8"/>
      <c r="G83" s="8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20"/>
      <c r="CZ83" s="20"/>
      <c r="DA83" s="20"/>
      <c r="DB83" s="20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8"/>
      <c r="DQ83" s="8"/>
    </row>
    <row r="84" spans="2:121" ht="12" customHeight="1">
      <c r="B84" s="8"/>
      <c r="C84" s="8"/>
      <c r="D84" s="8"/>
      <c r="E84" s="8"/>
      <c r="F84" s="8"/>
      <c r="G84" s="8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20"/>
      <c r="CZ84" s="20"/>
      <c r="DA84" s="20"/>
      <c r="DB84" s="20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8"/>
      <c r="DQ84" s="8"/>
    </row>
    <row r="85" spans="2:121" ht="12" customHeight="1">
      <c r="B85" s="8"/>
      <c r="C85" s="8"/>
      <c r="D85" s="8" t="s">
        <v>88</v>
      </c>
      <c r="E85" s="8"/>
      <c r="F85" s="8"/>
      <c r="G85" s="8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20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8"/>
      <c r="DQ85" s="8"/>
    </row>
    <row r="86" spans="2:121" ht="7.5" customHeight="1">
      <c r="B86" s="8"/>
      <c r="C86" s="8"/>
      <c r="D86" s="8"/>
      <c r="E86" s="8"/>
      <c r="F86" s="8"/>
      <c r="G86" s="8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8"/>
      <c r="DQ86" s="8"/>
    </row>
    <row r="87" spans="2:121" ht="7.5" customHeight="1">
      <c r="B87" s="8"/>
      <c r="C87" s="8"/>
      <c r="D87" s="8"/>
      <c r="E87" s="8"/>
      <c r="F87" s="8"/>
      <c r="G87" s="8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8"/>
      <c r="DQ87" s="8"/>
    </row>
  </sheetData>
  <sheetProtection password="CF58" sheet="1" objects="1" scenarios="1"/>
  <sortState ref="FB12:FB61">
    <sortCondition ref="FB1:FB50"/>
  </sortState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O9"/>
  <sheetViews>
    <sheetView workbookViewId="0">
      <selection activeCell="C9" sqref="C9"/>
    </sheetView>
  </sheetViews>
  <sheetFormatPr baseColWidth="10" defaultRowHeight="15"/>
  <cols>
    <col min="6" max="6" width="11.85546875" bestFit="1" customWidth="1"/>
    <col min="10" max="11" width="11.85546875" bestFit="1" customWidth="1"/>
  </cols>
  <sheetData>
    <row r="3" spans="3:15">
      <c r="J3">
        <f t="shared" ref="J3:J6" si="0">IF(A1=$L$1,1,"")</f>
        <v>1</v>
      </c>
      <c r="K3">
        <f t="shared" ref="K3" si="1">IF(B1=$L$1,1,"")</f>
        <v>1</v>
      </c>
      <c r="L3">
        <f t="shared" ref="L3" si="2">IF(C1=$L$1,1,"")</f>
        <v>1</v>
      </c>
      <c r="M3">
        <f t="shared" ref="M3" si="3">IF(D1=$L$1,1,"")</f>
        <v>1</v>
      </c>
      <c r="N3">
        <f t="shared" ref="N3" si="4">IF(E1=$L$1,1,"")</f>
        <v>1</v>
      </c>
      <c r="O3">
        <f t="shared" ref="O3" si="5">IF(F1=$L$1,1,"")</f>
        <v>1</v>
      </c>
    </row>
    <row r="4" spans="3:15">
      <c r="J4">
        <f t="shared" si="0"/>
        <v>1</v>
      </c>
      <c r="K4">
        <f t="shared" ref="K4:K8" si="6">IF(B2=$L$1,1,"")</f>
        <v>1</v>
      </c>
      <c r="L4">
        <f t="shared" ref="L4:L8" si="7">IF(C2=$L$1,1,"")</f>
        <v>1</v>
      </c>
      <c r="M4">
        <f t="shared" ref="M4:M8" si="8">IF(D2=$L$1,1,"")</f>
        <v>1</v>
      </c>
      <c r="N4">
        <f t="shared" ref="N4:N8" si="9">IF(E2=$L$1,1,"")</f>
        <v>1</v>
      </c>
      <c r="O4">
        <f t="shared" ref="O4:O8" si="10">IF(F2=$L$1,1,"")</f>
        <v>1</v>
      </c>
    </row>
    <row r="5" spans="3:15">
      <c r="J5">
        <f t="shared" si="0"/>
        <v>1</v>
      </c>
      <c r="K5">
        <f t="shared" si="6"/>
        <v>1</v>
      </c>
      <c r="L5">
        <f t="shared" si="7"/>
        <v>1</v>
      </c>
      <c r="M5">
        <f t="shared" si="8"/>
        <v>1</v>
      </c>
      <c r="N5">
        <f t="shared" si="9"/>
        <v>1</v>
      </c>
      <c r="O5">
        <f t="shared" si="10"/>
        <v>1</v>
      </c>
    </row>
    <row r="6" spans="3:15">
      <c r="J6">
        <f t="shared" si="0"/>
        <v>1</v>
      </c>
      <c r="K6">
        <f t="shared" si="6"/>
        <v>1</v>
      </c>
      <c r="L6">
        <f t="shared" si="7"/>
        <v>1</v>
      </c>
      <c r="M6">
        <f t="shared" si="8"/>
        <v>1</v>
      </c>
      <c r="N6">
        <f t="shared" si="9"/>
        <v>1</v>
      </c>
      <c r="O6">
        <f t="shared" si="10"/>
        <v>1</v>
      </c>
    </row>
    <row r="7" spans="3:15">
      <c r="J7">
        <f>IF(A5=$L$1,1,"")</f>
        <v>1</v>
      </c>
      <c r="K7">
        <f t="shared" si="6"/>
        <v>1</v>
      </c>
      <c r="L7">
        <f t="shared" si="7"/>
        <v>1</v>
      </c>
      <c r="M7">
        <f t="shared" si="8"/>
        <v>1</v>
      </c>
      <c r="N7">
        <f t="shared" si="9"/>
        <v>1</v>
      </c>
      <c r="O7">
        <f t="shared" si="10"/>
        <v>1</v>
      </c>
    </row>
    <row r="8" spans="3:15">
      <c r="J8">
        <f>IF(A6=$L$1,1,"")</f>
        <v>1</v>
      </c>
      <c r="K8">
        <f t="shared" si="6"/>
        <v>1</v>
      </c>
      <c r="L8">
        <f t="shared" si="7"/>
        <v>1</v>
      </c>
      <c r="M8">
        <f t="shared" si="8"/>
        <v>1</v>
      </c>
      <c r="N8">
        <f t="shared" si="9"/>
        <v>1</v>
      </c>
      <c r="O8">
        <f t="shared" si="10"/>
        <v>1</v>
      </c>
    </row>
    <row r="9" spans="3:15">
      <c r="C9">
        <f>IF(J24=$EL$1,1,"")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2017-08-11T09:33:39Z</dcterms:created>
  <dcterms:modified xsi:type="dcterms:W3CDTF">2017-12-11T15:38:32Z</dcterms:modified>
</cp:coreProperties>
</file>